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o\Documents\Secob\Recebidos e Respostas\Tribunal de Contas do Estado - TCE\Mapa de Obras 23.4\"/>
    </mc:Choice>
  </mc:AlternateContent>
  <xr:revisionPtr revIDLastSave="0" documentId="13_ncr:1_{35BE9AAC-F6B6-49D4-AF34-5F9938B85269}" xr6:coauthVersionLast="47" xr6:coauthVersionMax="47" xr10:uidLastSave="{00000000-0000-0000-0000-000000000000}"/>
  <bookViews>
    <workbookView xWindow="-120" yWindow="-120" windowWidth="20730" windowHeight="11040" tabRatio="697" firstSheet="1" activeTab="5" xr2:uid="{00000000-000D-0000-FFFF-FFFF00000000}"/>
  </bookViews>
  <sheets>
    <sheet name="MODELO - Anexo da Resolução TC " sheetId="1" r:id="rId1"/>
    <sheet name="1º TRIMESTRE" sheetId="2" r:id="rId2"/>
    <sheet name="2º TRIMESTRE" sheetId="3" r:id="rId3"/>
    <sheet name="3º TRIMESTRE" sheetId="4" r:id="rId4"/>
    <sheet name="4º TRIMESTRE" sheetId="5" r:id="rId5"/>
    <sheet name="CONSOLIDADO - Prestação de Cont" sheetId="6" r:id="rId6"/>
  </sheets>
  <definedNames>
    <definedName name="_xlnm.Print_Area" localSheetId="1">'1º TRIMESTRE'!$A$1:$V$23</definedName>
    <definedName name="_xlnm.Print_Area" localSheetId="2">'2º TRIMESTRE'!$A$1:$V$23</definedName>
    <definedName name="_xlnm.Print_Area" localSheetId="3">'3º TRIMESTRE'!$A$1:$V$25</definedName>
    <definedName name="_xlnm.Print_Area" localSheetId="4">'4º TRIMESTRE'!$A$1:$V$20</definedName>
    <definedName name="_xlnm.Print_Area" localSheetId="5">'CONSOLIDADO - Prestação de Cont'!$A$1:$V$27</definedName>
    <definedName name="_xlnm.Print_Area" localSheetId="0">'MODELO - Anexo da Resolução TC '!$A$1:$V$61</definedName>
    <definedName name="_xlnm.Print_Titles" localSheetId="1">'1º TRIMESTRE'!$A:$B,'1º TRIMESTRE'!$1:$7</definedName>
    <definedName name="_xlnm.Print_Titles" localSheetId="2">'2º TRIMESTRE'!$A:$B,'2º TRIMESTRE'!$1:$7</definedName>
    <definedName name="_xlnm.Print_Titles" localSheetId="3">'3º TRIMESTRE'!$A:$B,'3º TRIMESTRE'!$1:$7</definedName>
    <definedName name="_xlnm.Print_Titles" localSheetId="4">'4º TRIMESTRE'!$A:$B,'4º TRIMESTRE'!$1:$7</definedName>
    <definedName name="_xlnm.Print_Titles" localSheetId="5">'CONSOLIDADO - Prestação de Cont'!$A:$B,'CONSOLIDADO - Prestação de Cont'!$1:$7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U15" i="6" l="1"/>
  <c r="R14" i="5"/>
  <c r="S14" i="5"/>
  <c r="T14" i="5" s="1"/>
  <c r="R15" i="4"/>
  <c r="S15" i="4"/>
  <c r="T15" i="4" s="1"/>
  <c r="R15" i="3"/>
  <c r="S15" i="3"/>
  <c r="T15" i="3" s="1"/>
  <c r="U15" i="3" s="1"/>
  <c r="S18" i="6"/>
  <c r="U18" i="6" s="1"/>
  <c r="U19" i="6"/>
  <c r="T19" i="6"/>
  <c r="S19" i="6"/>
  <c r="R19" i="6"/>
  <c r="U15" i="5"/>
  <c r="T15" i="5"/>
  <c r="R15" i="5"/>
  <c r="R16" i="4"/>
  <c r="U16" i="4"/>
  <c r="T16" i="4"/>
  <c r="U16" i="3"/>
  <c r="T16" i="3"/>
  <c r="S16" i="3"/>
  <c r="R16" i="3"/>
  <c r="U21" i="6"/>
  <c r="T21" i="6"/>
  <c r="S21" i="6"/>
  <c r="R21" i="6"/>
  <c r="U18" i="3"/>
  <c r="T18" i="3"/>
  <c r="S18" i="3"/>
  <c r="R18" i="3"/>
  <c r="U22" i="6"/>
  <c r="T17" i="5"/>
  <c r="U17" i="5" s="1"/>
  <c r="T18" i="4"/>
  <c r="U18" i="4" s="1"/>
  <c r="U19" i="3"/>
  <c r="T19" i="3"/>
  <c r="S19" i="3"/>
  <c r="R19" i="3"/>
  <c r="U17" i="6"/>
  <c r="U16" i="6"/>
  <c r="T13" i="5"/>
  <c r="U13" i="5" s="1"/>
  <c r="U12" i="5"/>
  <c r="T14" i="4"/>
  <c r="R14" i="4" s="1"/>
  <c r="U13" i="4"/>
  <c r="R14" i="3"/>
  <c r="T14" i="3"/>
  <c r="U14" i="3" s="1"/>
  <c r="U13" i="3"/>
  <c r="U17" i="2"/>
  <c r="T17" i="2"/>
  <c r="R17" i="2"/>
  <c r="U14" i="5" l="1"/>
  <c r="U15" i="4"/>
  <c r="R22" i="6"/>
  <c r="R17" i="5"/>
  <c r="R18" i="4"/>
  <c r="R17" i="6"/>
  <c r="R13" i="5"/>
  <c r="U14" i="4"/>
  <c r="U16" i="2"/>
  <c r="U15" i="2"/>
  <c r="O15" i="6" l="1"/>
  <c r="S14" i="6"/>
  <c r="S13" i="6"/>
  <c r="U14" i="6"/>
  <c r="T14" i="6"/>
  <c r="R14" i="6"/>
  <c r="T13" i="6"/>
  <c r="U13" i="6" s="1"/>
  <c r="R13" i="6"/>
  <c r="T9" i="5"/>
  <c r="U9" i="5" s="1"/>
  <c r="R9" i="5"/>
  <c r="T10" i="4"/>
  <c r="U10" i="4" s="1"/>
  <c r="R10" i="4"/>
  <c r="T10" i="3"/>
  <c r="U10" i="3" s="1"/>
  <c r="U12" i="2"/>
  <c r="O10" i="6"/>
  <c r="O9" i="4"/>
  <c r="O9" i="3"/>
  <c r="O10" i="2"/>
  <c r="U11" i="6"/>
  <c r="U10" i="6"/>
  <c r="U9" i="6"/>
  <c r="O9" i="6"/>
  <c r="O8" i="6"/>
  <c r="R10" i="5"/>
  <c r="T10" i="5"/>
  <c r="U10" i="5" s="1"/>
  <c r="T11" i="4"/>
  <c r="U11" i="4" s="1"/>
  <c r="R11" i="4"/>
  <c r="T11" i="5"/>
  <c r="R11" i="5"/>
  <c r="S11" i="5"/>
  <c r="S10" i="5"/>
  <c r="U11" i="5"/>
  <c r="R12" i="4"/>
  <c r="T12" i="4"/>
  <c r="R12" i="3"/>
  <c r="T12" i="3"/>
  <c r="U12" i="3" s="1"/>
  <c r="S12" i="3"/>
  <c r="T11" i="3"/>
  <c r="U11" i="3" s="1"/>
  <c r="R11" i="3"/>
  <c r="S11" i="3"/>
  <c r="U12" i="4"/>
  <c r="O8" i="3"/>
  <c r="U9" i="4"/>
  <c r="O8" i="4"/>
  <c r="U8" i="5"/>
  <c r="O8" i="5"/>
  <c r="O9" i="2"/>
  <c r="U11" i="2"/>
  <c r="O15" i="2"/>
  <c r="O8" i="2"/>
  <c r="U12" i="6" l="1"/>
  <c r="R10" i="3"/>
</calcChain>
</file>

<file path=xl/sharedStrings.xml><?xml version="1.0" encoding="utf-8"?>
<sst xmlns="http://schemas.openxmlformats.org/spreadsheetml/2006/main" count="1145" uniqueCount="205">
  <si>
    <t>MAPA DEMONSTRATIVO DE OBRAS E SERVIÇOS DE ENGENHARIA</t>
  </si>
  <si>
    <r>
      <rPr>
        <b/>
        <sz val="10"/>
        <rFont val="Arial"/>
        <family val="2"/>
      </rPr>
      <t xml:space="preserve">UNIDADE: </t>
    </r>
    <r>
      <rPr>
        <sz val="10"/>
        <rFont val="Arial"/>
        <family val="2"/>
      </rPr>
      <t>(1)</t>
    </r>
  </si>
  <si>
    <r>
      <rPr>
        <b/>
        <sz val="10"/>
        <rFont val="Arial"/>
        <family val="2"/>
      </rPr>
      <t xml:space="preserve">UNIDADE ORÇAMENTÁRIA: </t>
    </r>
    <r>
      <rPr>
        <sz val="10"/>
        <rFont val="Arial"/>
        <family val="2"/>
      </rPr>
      <t>(2)</t>
    </r>
  </si>
  <si>
    <r>
      <rPr>
        <b/>
        <sz val="10"/>
        <rFont val="Arial"/>
        <family val="2"/>
      </rPr>
      <t xml:space="preserve">EXERCÍCIO: </t>
    </r>
    <r>
      <rPr>
        <sz val="10"/>
        <rFont val="Arial"/>
        <family val="2"/>
      </rPr>
      <t>(3)</t>
    </r>
  </si>
  <si>
    <t>___________________________________________________</t>
  </si>
  <si>
    <r>
      <rPr>
        <b/>
        <sz val="10"/>
        <rFont val="Arial"/>
        <family val="2"/>
      </rPr>
      <t xml:space="preserve">PERÍODO REFERENCIAL: </t>
    </r>
    <r>
      <rPr>
        <sz val="10"/>
        <rFont val="Arial"/>
        <family val="2"/>
      </rPr>
      <t>(4)</t>
    </r>
  </si>
  <si>
    <t>Nome, CPF, cargo/função e assinatura do responsável pelo preenchimento (27)</t>
  </si>
  <si>
    <t>Nome, CPF, cargo/função e assinatura do responsável pela unidade (28)</t>
  </si>
  <si>
    <t>Nome, CPF, cargo/função e assinatura do ordenador de despesa (29)</t>
  </si>
  <si>
    <t>MODALIDADE / Nº LICITAÇÃO</t>
  </si>
  <si>
    <t>IDENTIFICAÇÃO DA OBRA, SERVIÇO OU AQUISIÇÃO</t>
  </si>
  <si>
    <t>CONVÊNIO</t>
  </si>
  <si>
    <t>CONTRATADO</t>
  </si>
  <si>
    <t>CONTRATO</t>
  </si>
  <si>
    <t>ADITIVO</t>
  </si>
  <si>
    <t>REAJUSTE
(R$)</t>
  </si>
  <si>
    <t>EXECUÇÃO</t>
  </si>
  <si>
    <t>SITUAÇÃO</t>
  </si>
  <si>
    <t>Nº/Ano</t>
  </si>
  <si>
    <t>CONCEDENTE</t>
  </si>
  <si>
    <t>REPASSE
(R$)</t>
  </si>
  <si>
    <t>CONTRAPARTIDA (R$)</t>
  </si>
  <si>
    <t>CNPJ/CPF</t>
  </si>
  <si>
    <t>RAZÃO SOCIAL</t>
  </si>
  <si>
    <t>DATA INÍCIO</t>
  </si>
  <si>
    <t>PRAZO</t>
  </si>
  <si>
    <t>VALOR CONTRATADO (R$)</t>
  </si>
  <si>
    <t>DATA CONCLUSÃO / PARALISAÇÃO</t>
  </si>
  <si>
    <t>PRAZO ADITADO</t>
  </si>
  <si>
    <t>VALOR ADITADO ACUMULADO
(R$)</t>
  </si>
  <si>
    <t>NATUREZA DA DESPESA</t>
  </si>
  <si>
    <t>VALOR MEDIDO ACUMULADO
(R$)</t>
  </si>
  <si>
    <t>VALOR PAGO ACUMULADO NO PERÍODO
(R$)</t>
  </si>
  <si>
    <t>VALOR PAGO ACUMULADO NO EXERCÍCIO
(R$)</t>
  </si>
  <si>
    <t>VALOR  PAGO ACUMULADO NA OBRA OU SERVIÇO
(R$)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</si>
  <si>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</si>
  <si>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</si>
  <si>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</si>
  <si>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</si>
  <si>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</si>
  <si>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</si>
  <si>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</si>
  <si>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</si>
  <si>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</si>
  <si>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</si>
  <si>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</si>
  <si>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</si>
  <si>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</si>
  <si>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</si>
  <si>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</si>
  <si>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</si>
  <si>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</si>
  <si>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</si>
  <si>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</si>
  <si>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</si>
  <si>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</si>
  <si>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</si>
  <si>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LEGENDA:</t>
  </si>
  <si>
    <t>(1)</t>
  </si>
  <si>
    <t>Unidade Gestora (Prefeituras, Secretarias Municipais, Empresas Públicas, Autarquias etc.);</t>
  </si>
  <si>
    <t>(2)</t>
  </si>
  <si>
    <t>Órgão ou entidade com competência para autorizar despesas ou empenhar;</t>
  </si>
  <si>
    <t>(3)</t>
  </si>
  <si>
    <t>Exercício Financeiro;</t>
  </si>
  <si>
    <t>(4)</t>
  </si>
  <si>
    <t>Período a que se referem as informações. Exemplo: 1º Trimestre;</t>
  </si>
  <si>
    <t>Número da licitação em série anual. Inserir antes do número a referência da modalidade da licitação (Concorrência-CC; Tomada de Preços-TP; Convite-CV; na hipótese de ocorrência de Dispensa de Licitação-DP ou Inexigibilidade-IN) e após o número (três dígitos), a referência ao ano (quatro dígitos) da licitação/dispensa/inexigibilidade. Exemplos: CC010/2005 (Concorrência de número 10 ocorrida em 2005), DP011/2004;</t>
  </si>
  <si>
    <t>Identificação, de forma clara e concisa, da obra, serviço (material, mão-de-obra, equipamentos) ou aquisição de materiais. Deverão estar relacionadas todas as obras e serviços de engenharia realizados no exercício, de forma direta ou indireta, incluídos os serviços relativos a limpeza urbana, assessorias técnicas, iluminação pública;</t>
  </si>
  <si>
    <t>Número e ano do Convênio (se houver);</t>
  </si>
  <si>
    <t>Nome do órgão Concedente. Exemplos: Ministério da Educação, Secretaria de Infra-estrutura do Governo do Estado;</t>
  </si>
  <si>
    <t>Valor do repasse;</t>
  </si>
  <si>
    <t>Valor da contrapartida</t>
  </si>
  <si>
    <t>CNPJ da empresa contratada para execução dos serviços;</t>
  </si>
  <si>
    <t>Razão Social da empresa contratada para execução dos serviços;</t>
  </si>
  <si>
    <t>Número do contrato e a referência ao ano da contratação.  Exemplo: 15/2004 (contrato de número 15 do ano de 2004);</t>
  </si>
  <si>
    <t>Data da Ordem de Serviço ou do efetivo início da obra;</t>
  </si>
  <si>
    <t>Prazo previsto no termo de contrato, ou documento equivalente, para execução das obras e serviços;</t>
  </si>
  <si>
    <t>Valor contratado para execução da obra/serviço;</t>
  </si>
  <si>
    <t>No caso de obras/serviços concluídos/paralisados deverá ser informada a data de conclusão/paralisação;</t>
  </si>
  <si>
    <t>Prazo total aditado (considerando todos os aditivos de prazo para a obra/serviço);</t>
  </si>
  <si>
    <t>Valor aditado acumulado (somatório de todos os aditivos para a obra/serviço);</t>
  </si>
  <si>
    <t>Valor referente ao somatório dos reajustes do contrato ao longo da sua execução (considerar apenas a diferença em relação ao valor originalmente contratado).</t>
  </si>
  <si>
    <t>Codificação das despesas conforme portaria 163/2001 da STN e da SOF. Exemplos: 4.4.90.51 (Obras); 3.3.90.39 (Limpeza Urbana);</t>
  </si>
  <si>
    <t>Somatório dos boletins de medição, relativos aos serviços executados no exercício (despesas orçamentárias e extra-orçamentárias/restos a pagar);</t>
  </si>
  <si>
    <t>Somatório dos valores pagos no período, relativos à obra/serviços (despesas orçamentárias e extra-orçamentárias/restos a pagar);</t>
  </si>
  <si>
    <r>
      <rPr>
        <sz val="10"/>
        <color rgb="FF000000"/>
        <rFont val="Arial"/>
        <family val="2"/>
      </rPr>
      <t>(24</t>
    </r>
    <r>
      <rPr>
        <u/>
        <sz val="10"/>
        <color rgb="FF000000"/>
        <rFont val="Arial"/>
        <family val="2"/>
      </rPr>
      <t>)</t>
    </r>
  </si>
  <si>
    <t>Somatório dos valores pagos no exercício, relativos à obra/serviços (despesas orçamentárias e extra-orçamentárias/restos a pagar);</t>
  </si>
  <si>
    <t>Somatório dos valores pagos no transcorrer da obra/serviço desde o seu início (despesas orçamentárias e extra-orçamentárias/restos a pagar);</t>
  </si>
  <si>
    <t>Situação que se encontra a obra ou serviço: em andamento, concluída, paralisada (assim denominada a obra não concluída e paralisada quando: há previsão de reinício e não houve distrato contratual) ou inacabada (assim denominada a obra não concluída e paralisada quando (e/ou): não há previsão de reinício; já houve distrato; contrato já encerrado).  Obras paralisadas ou inacabadas deverão constar da relação mesmo que não tenham despesas no exercício;</t>
  </si>
  <si>
    <t>(27)</t>
  </si>
  <si>
    <t>Deverá ser colocado o nome legível, o CPF e o cargo/função do Responsável pelo preenchimento da ficha;</t>
  </si>
  <si>
    <t>(28)</t>
  </si>
  <si>
    <t>Deverá ser colocado o nome legível, o CPF e o cargo/função do Responsável pela unidade definida no campo (1);</t>
  </si>
  <si>
    <t>(29)</t>
  </si>
  <si>
    <t>Deverá ser colocado o nome legível, o CPF e o cargo/função do Ordenador de Despesa (Prefeitos, Secretários, etc.).</t>
  </si>
  <si>
    <t>UNIDADE:</t>
  </si>
  <si>
    <t>PREFEITURA MUNICIPAL DE CARPINA</t>
  </si>
  <si>
    <t>UNIDADE ORÇAMENTÁRIA:</t>
  </si>
  <si>
    <t>EXERCÍCIO:</t>
  </si>
  <si>
    <t>PAULO RIBEIRO DE LEMOS FILHO / SECRETÁRIO DE OBRAS E INFRAESTRUTURA</t>
  </si>
  <si>
    <t>PAULO RIBEIRO DE LEMOS FILHO</t>
  </si>
  <si>
    <t>PERÍODO REFERENCIAL:</t>
  </si>
  <si>
    <t>JANEIRO A MARÇO</t>
  </si>
  <si>
    <t>Responsável pelo preenchimento</t>
  </si>
  <si>
    <t>Responsável pela Unidade</t>
  </si>
  <si>
    <t>Ordenador de Despesa</t>
  </si>
  <si>
    <t>MODALIDADE /
Nº LICITAÇÃO</t>
  </si>
  <si>
    <t>CONCLUSÃO DA CONSTRUÇÃO DA CRECHE DO FEITICEIRO</t>
  </si>
  <si>
    <t>Obra: (1006749) Estrada do Feiticeiro</t>
  </si>
  <si>
    <t>FNDE</t>
  </si>
  <si>
    <t>EM ANDAMENTO</t>
  </si>
  <si>
    <t>CONCLUSÃO DA CONSTRUÇÃO DA CRECHE SANTO ANTONIO</t>
  </si>
  <si>
    <t>Obra: (19878) PROINFÂNCIA</t>
  </si>
  <si>
    <t>26.165.343/0001-08</t>
  </si>
  <si>
    <t xml:space="preserve"> IDINALDO VALENTIM DE MOURA FILHO ME</t>
  </si>
  <si>
    <t>12 MESES</t>
  </si>
  <si>
    <t>06 MESES</t>
  </si>
  <si>
    <t>ABRIL A JUNHO</t>
  </si>
  <si>
    <t>300 DIAS</t>
  </si>
  <si>
    <t>365 DIAS</t>
  </si>
  <si>
    <t>22.931.084/0001-10</t>
  </si>
  <si>
    <t>CONSTRUTORA IPOGIL – EIRELI</t>
  </si>
  <si>
    <t>JULHO A SETEMBRO</t>
  </si>
  <si>
    <t>180 DIAS</t>
  </si>
  <si>
    <t>PREFEITURA MUNICIPAL DO CARPINA</t>
  </si>
  <si>
    <t>OUTUBRO A DEZEMBRO</t>
  </si>
  <si>
    <t>JANEIRO A DEZEMBRO</t>
  </si>
  <si>
    <t>MODALIDADE / 
Nº LICITAÇÃO</t>
  </si>
  <si>
    <t>-</t>
  </si>
  <si>
    <t>17.363.675/0001-06</t>
  </si>
  <si>
    <t>MGM EMPREENDIMENTOS E SERVIÇOS LTDA – EPP</t>
  </si>
  <si>
    <t>TP 002/2021</t>
  </si>
  <si>
    <t>TP 001/2021</t>
  </si>
  <si>
    <t>481/2021</t>
  </si>
  <si>
    <t>CONCLUSÃO DA CRECHE TIPO B – PALHOÇÃO</t>
  </si>
  <si>
    <t>CONCLUSÃO DA QUADRA COBERTA – DR. IRINEU DE PONTES VIEIRA</t>
  </si>
  <si>
    <t>AMPLIAÇÃO DA ESCOLA MUNICIPAL DR IRINEU DE PONTES VIEIRA</t>
  </si>
  <si>
    <t>PE 010/2021</t>
  </si>
  <si>
    <t>589/2021</t>
  </si>
  <si>
    <t>MANUTENÇÃO PREVENTIVA E CORRETIVA DAS UBS’S, POSTOS DE SAÚDE E UNIDADE MISTA FRANCISCO CHATEUBRIAND.</t>
  </si>
  <si>
    <t>615/2021</t>
  </si>
  <si>
    <t>CC 001/2021</t>
  </si>
  <si>
    <t>REVITALIZAÇÃO DO PARQUE DE EVENTOS DO CARPINA/PE</t>
  </si>
  <si>
    <t>CC 007/2021</t>
  </si>
  <si>
    <t>702/2021</t>
  </si>
  <si>
    <t>150 DIAS</t>
  </si>
  <si>
    <t>120 DIAS</t>
  </si>
  <si>
    <t>PAVIMENTOS EM PARALELEPÍPEDOS GRANÍTICOS DE VÁRIAS RUAS DO BAIRRO CAJÁ - LOTE I</t>
  </si>
  <si>
    <t>CC 002/2022</t>
  </si>
  <si>
    <t>956/2022</t>
  </si>
  <si>
    <t>CONSTRUÇÃO DE UMA UNIDADE ESCOLAR NO LOTEAMENTO CAJÁ</t>
  </si>
  <si>
    <t>CONSTRUTORA AVANCAR LIMITADA</t>
  </si>
  <si>
    <t>46.124.584/0001-08</t>
  </si>
  <si>
    <t>CC 004/2022</t>
  </si>
  <si>
    <t>CC 005/2022</t>
  </si>
  <si>
    <t>PAVIMENTAÇÃO EM PARALELEPÍPEDOS DE VÁRIAS RUAS DO BAIRRO NOVO</t>
  </si>
  <si>
    <t>810/2022</t>
  </si>
  <si>
    <t>SECRETARIA DE DESENVOLVIMENTO URBANO E HABITAÇÃO-SEDUH</t>
  </si>
  <si>
    <t>49/2022</t>
  </si>
  <si>
    <t>55/2022</t>
  </si>
  <si>
    <t>212.054,42</t>
  </si>
  <si>
    <t>PAVIMENTAÇÃO EM PARALELEPÍPEDOS GRANÍTICOS EM DIVERSAS RUAS DE DIVERSOS BAIRROS NO MUNICÍPIO DE CARPINA/PE</t>
  </si>
  <si>
    <t>4.370.260,50</t>
  </si>
  <si>
    <t>230.013,71</t>
  </si>
  <si>
    <t>814/2022</t>
  </si>
  <si>
    <t>Reinicio
16/12/2022</t>
  </si>
  <si>
    <t>049/2022</t>
  </si>
  <si>
    <t>050/2022</t>
  </si>
  <si>
    <t>2023</t>
  </si>
  <si>
    <t>FINALIZADO</t>
  </si>
  <si>
    <t>270 DIAS</t>
  </si>
  <si>
    <t>420 DIAS</t>
  </si>
  <si>
    <t>PARALIZADA</t>
  </si>
  <si>
    <t>545 DIAS</t>
  </si>
  <si>
    <t>Paralização 07/07/2023</t>
  </si>
  <si>
    <t>FINALIZADA</t>
  </si>
  <si>
    <t>PARALIZADO</t>
  </si>
  <si>
    <t>CC 010/2022</t>
  </si>
  <si>
    <t>CONSTRUÇÃO DE CINCO PONTILHÕES E UMA PASSARELA NOS BAIRROS NOVO E SANTA CRUZ DESTA CIDADE</t>
  </si>
  <si>
    <t>08.873.963/0001-01</t>
  </si>
  <si>
    <t>CONSTRUTORA A.R. LTDA</t>
  </si>
  <si>
    <t>867/2022</t>
  </si>
  <si>
    <t>ISNARD ENGENHARIA EIRELI</t>
  </si>
  <si>
    <t>43.081.856/0001-41</t>
  </si>
  <si>
    <t>306/2023</t>
  </si>
  <si>
    <t>CC 008/2022</t>
  </si>
  <si>
    <t>PAVIMENTAÇÃO EM PARALELEPÍPEDOS GRANÍTICOS E DRENAGEM URBANA EM DIVERSAS ÁREAS DO MUNICÍPIO</t>
  </si>
  <si>
    <t>RECUPERAÇÃO DE ESTRUTURA DE CONCRETO ARMADO DO PÁTIO DE EVENTOS DESTE MUNICÍPIO</t>
  </si>
  <si>
    <t>CO 004/2023</t>
  </si>
  <si>
    <t>450/2023</t>
  </si>
  <si>
    <t>MANUTENÇÃO CORRETIVA DE PAVIMENTOS DE PARALELEPÍPEDOS NO MUNICÍPIO DE CARPINA</t>
  </si>
  <si>
    <t>CO 003/2023</t>
  </si>
  <si>
    <t>449/2023</t>
  </si>
  <si>
    <t>REFORMA DA ESCOLA MUNICIPAL PIO X COM 12 SALAS DE AULA, PISO DA QUADRA E COBERTA DA QUADRA, LOCALIZADA À RUA NUNES MACHADO, BAIRRO SÃO JOSÉ</t>
  </si>
  <si>
    <t>CC 003/2022</t>
  </si>
  <si>
    <t>690/2023</t>
  </si>
  <si>
    <t>600 DIAS</t>
  </si>
  <si>
    <t>360 DIAS</t>
  </si>
  <si>
    <t>Finalização 30/01/2023</t>
  </si>
  <si>
    <t>Paralização 23/03/2023</t>
  </si>
  <si>
    <t>Paralização 24/10/2023</t>
  </si>
  <si>
    <t>Paralização 25/07/2023</t>
  </si>
  <si>
    <t>Paralização 04/04/2023</t>
  </si>
  <si>
    <t>Finalização 19/04/2023</t>
  </si>
  <si>
    <t>Paralização 24/07/2023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</si>
</sst>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[$R$-416]\ #,##0.00;[Red]\-[$R$-416]\ #,##0.00"/>
    <numFmt numFmtId="165" formatCode="\ * #,##0.00\ ;\ * \(#,##0.00\);\ * \-#\ ;\ @\ "/>
    <numFmt numFmtId="166" formatCode="\ * #,##0.00\ ;\-* #,##0.00\ ;\ * \-#\ ;\ @\ "/>
    <numFmt numFmtId="167" formatCode="&quot; R$ &quot;* #,##0.00\ ;&quot; R$ &quot;* \(#,##0.00\);&quot; R$ &quot;* \-#\ ;\ @\ "/>
    <numFmt numFmtId="168" formatCode="[$€-416]* #,##0.00\ ;[$€-416]* \(#,##0.00\);[$€-416]* \-#\ "/>
    <numFmt numFmtId="169" formatCode="#,#00"/>
    <numFmt numFmtId="170" formatCode="&quot; R$ &quot;* #,##0.00\ ;&quot;-R$ &quot;* #,##0.00\ ;&quot; R$ &quot;* \-#\ ;\ @\ "/>
    <numFmt numFmtId="171" formatCode="%#,#00"/>
    <numFmt numFmtId="172" formatCode="#.00000"/>
    <numFmt numFmtId="173" formatCode="0.00&quot;  &quot;"/>
    <numFmt numFmtId="174" formatCode="&quot;R$ &quot;#,##0.00"/>
    <numFmt numFmtId="175" formatCode="&quot; R$&quot;* #,##0.00\ ;&quot;-R$&quot;* #,##0.00\ ;&quot; R$&quot;* \-#\ ;\ @\ "/>
    <numFmt numFmtId="176" formatCode="#,"/>
    <numFmt numFmtId="177" formatCode="#,##0.00\ ;[Red]\-#,##0.00\ "/>
    <numFmt numFmtId="178" formatCode="dd/mm/yy"/>
  </numFmts>
  <fonts count="31" x14ac:knownFonts="1">
    <font>
      <sz val="11"/>
      <color rgb="FF000000"/>
      <name val="Calibri"/>
      <family val="2"/>
    </font>
    <font>
      <sz val="10"/>
      <name val="Arial"/>
    </font>
    <font>
      <b/>
      <i/>
      <u/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sz val="10"/>
      <name val="Arial"/>
      <family val="2"/>
    </font>
    <font>
      <sz val="1"/>
      <color rgb="FF000000"/>
      <name val="Courier New"/>
      <family val="3"/>
    </font>
    <font>
      <u/>
      <sz val="11"/>
      <color rgb="FF0000FF"/>
      <name val="Calibri"/>
      <family val="2"/>
    </font>
    <font>
      <sz val="12"/>
      <color rgb="FF000000"/>
      <name val="Verdana"/>
      <family val="2"/>
    </font>
    <font>
      <sz val="10"/>
      <name val="MS Sans Serif"/>
      <family val="2"/>
    </font>
    <font>
      <sz val="10"/>
      <color rgb="FF000000"/>
      <name val="MS Sans Serif"/>
      <family val="2"/>
    </font>
    <font>
      <sz val="11"/>
      <color rgb="FF000000"/>
      <name val="Arial"/>
      <family val="2"/>
    </font>
    <font>
      <sz val="10"/>
      <name val="Calibri"/>
      <family val="2"/>
    </font>
    <font>
      <b/>
      <sz val="1"/>
      <color rgb="FF000000"/>
      <name val="Courier New"/>
      <family val="3"/>
    </font>
    <font>
      <b/>
      <sz val="18"/>
      <color rgb="FF003366"/>
      <name val="Cambria"/>
      <family val="2"/>
    </font>
    <font>
      <b/>
      <sz val="15"/>
      <color rgb="FF003366"/>
      <name val="Calibri"/>
      <family val="2"/>
    </font>
    <font>
      <b/>
      <sz val="15"/>
      <color rgb="FF333399"/>
      <name val="Calibri"/>
      <family val="2"/>
    </font>
    <font>
      <b/>
      <sz val="12"/>
      <name val="Arial"/>
      <family val="2"/>
    </font>
    <font>
      <sz val="8"/>
      <name val="Arial"/>
    </font>
    <font>
      <b/>
      <sz val="1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rgb="FFFFFFFF"/>
      <name val="Calibri"/>
      <family val="2"/>
    </font>
    <font>
      <sz val="11"/>
      <color rgb="FF993300"/>
      <name val="Calibri"/>
      <family val="2"/>
    </font>
    <font>
      <sz val="9"/>
      <color rgb="FFC9211E"/>
      <name val="Arial"/>
      <family val="2"/>
    </font>
    <font>
      <sz val="11"/>
      <color rgb="FF000000"/>
      <name val="Calibri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C9211E"/>
      </patternFill>
    </fill>
    <fill>
      <patternFill patternType="solid">
        <fgColor rgb="FF333399"/>
        <bgColor rgb="FF003366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3366FF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42">
    <xf numFmtId="0" fontId="0" fillId="0" borderId="0"/>
    <xf numFmtId="0" fontId="2" fillId="0" borderId="0" applyBorder="0" applyAlignment="0" applyProtection="0"/>
    <xf numFmtId="164" fontId="2" fillId="0" borderId="0" applyBorder="0" applyAlignment="0" applyProtection="0"/>
    <xf numFmtId="0" fontId="3" fillId="0" borderId="0" applyBorder="0" applyProtection="0">
      <alignment horizontal="center"/>
    </xf>
    <xf numFmtId="0" fontId="3" fillId="0" borderId="0" applyBorder="0" applyProtection="0">
      <alignment horizontal="center" textRotation="90"/>
    </xf>
    <xf numFmtId="0" fontId="4" fillId="0" borderId="0"/>
    <xf numFmtId="165" fontId="4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7" fontId="29" fillId="0" borderId="0" applyBorder="0" applyAlignment="0" applyProtection="0"/>
    <xf numFmtId="0" fontId="5" fillId="0" borderId="0">
      <protection locked="0"/>
    </xf>
    <xf numFmtId="168" fontId="29" fillId="0" borderId="0" applyBorder="0" applyAlignment="0" applyProtection="0"/>
    <xf numFmtId="168" fontId="29" fillId="0" borderId="0" applyBorder="0" applyAlignment="0" applyProtection="0"/>
    <xf numFmtId="169" fontId="5" fillId="0" borderId="0">
      <protection locked="0"/>
    </xf>
    <xf numFmtId="0" fontId="6" fillId="0" borderId="0" applyBorder="0" applyAlignment="0" applyProtection="0"/>
    <xf numFmtId="0" fontId="6" fillId="0" borderId="0" applyBorder="0" applyAlignment="0" applyProtection="0"/>
    <xf numFmtId="167" fontId="29" fillId="0" borderId="0" applyBorder="0" applyAlignment="0" applyProtection="0"/>
    <xf numFmtId="167" fontId="29" fillId="0" borderId="0" applyBorder="0" applyAlignment="0" applyProtection="0"/>
    <xf numFmtId="170" fontId="4" fillId="0" borderId="0" applyBorder="0" applyAlignment="0" applyProtection="0"/>
    <xf numFmtId="0" fontId="29" fillId="0" borderId="0"/>
    <xf numFmtId="0" fontId="7" fillId="0" borderId="0"/>
    <xf numFmtId="0" fontId="8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0" borderId="0"/>
    <xf numFmtId="0" fontId="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8" fillId="0" borderId="0"/>
    <xf numFmtId="0" fontId="4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8" fillId="0" borderId="0"/>
    <xf numFmtId="171" fontId="5" fillId="0" borderId="0">
      <protection locked="0"/>
    </xf>
    <xf numFmtId="172" fontId="5" fillId="0" borderId="0">
      <protection locked="0"/>
    </xf>
    <xf numFmtId="9" fontId="29" fillId="0" borderId="0" applyBorder="0" applyAlignment="0" applyProtection="0"/>
    <xf numFmtId="9" fontId="29" fillId="0" borderId="0" applyBorder="0" applyAlignment="0" applyProtection="0"/>
    <xf numFmtId="9" fontId="4" fillId="0" borderId="0" applyBorder="0" applyAlignment="0" applyProtection="0"/>
    <xf numFmtId="9" fontId="29" fillId="0" borderId="0" applyBorder="0" applyAlignment="0" applyProtection="0"/>
    <xf numFmtId="9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73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/>
    <xf numFmtId="174" fontId="29" fillId="0" borderId="0"/>
    <xf numFmtId="166" fontId="29" fillId="0" borderId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73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5" fontId="4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8" fontId="29" fillId="0" borderId="0"/>
    <xf numFmtId="175" fontId="29" fillId="0" borderId="0"/>
    <xf numFmtId="175" fontId="29" fillId="0" borderId="0"/>
    <xf numFmtId="165" fontId="11" fillId="0" borderId="0"/>
    <xf numFmtId="176" fontId="12" fillId="0" borderId="0">
      <protection locked="0"/>
    </xf>
    <xf numFmtId="176" fontId="12" fillId="0" borderId="0">
      <protection locked="0"/>
    </xf>
    <xf numFmtId="0" fontId="13" fillId="0" borderId="0" applyBorder="0" applyAlignment="0" applyProtection="0"/>
    <xf numFmtId="0" fontId="14" fillId="0" borderId="1" applyAlignment="0" applyProtection="0"/>
    <xf numFmtId="0" fontId="15" fillId="0" borderId="2" applyAlignment="0" applyProtection="0"/>
    <xf numFmtId="166" fontId="29" fillId="0" borderId="0" applyBorder="0" applyAlignment="0" applyProtection="0"/>
    <xf numFmtId="173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0" fontId="4" fillId="0" borderId="0"/>
    <xf numFmtId="167" fontId="29" fillId="0" borderId="0" applyBorder="0" applyAlignment="0" applyProtection="0"/>
    <xf numFmtId="167" fontId="29" fillId="0" borderId="0" applyBorder="0" applyAlignment="0" applyProtection="0"/>
    <xf numFmtId="167" fontId="29" fillId="0" borderId="0" applyBorder="0" applyAlignment="0" applyProtection="0"/>
    <xf numFmtId="167" fontId="29" fillId="0" borderId="0" applyBorder="0" applyAlignment="0" applyProtection="0"/>
    <xf numFmtId="167" fontId="29" fillId="0" borderId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9" fontId="29" fillId="0" borderId="0" applyBorder="0" applyAlignment="0" applyProtection="0"/>
    <xf numFmtId="9" fontId="29" fillId="0" borderId="0" applyBorder="0" applyAlignment="0" applyProtection="0"/>
    <xf numFmtId="9" fontId="29" fillId="0" borderId="0" applyBorder="0" applyAlignment="0" applyProtection="0"/>
    <xf numFmtId="9" fontId="29" fillId="0" borderId="0" applyBorder="0" applyAlignment="0" applyProtection="0"/>
    <xf numFmtId="165" fontId="29" fillId="0" borderId="0" applyBorder="0" applyAlignment="0" applyProtection="0"/>
    <xf numFmtId="165" fontId="29" fillId="0" borderId="0" applyBorder="0" applyAlignment="0" applyProtection="0"/>
    <xf numFmtId="165" fontId="29" fillId="0" borderId="0" applyBorder="0" applyAlignment="0" applyProtection="0"/>
    <xf numFmtId="165" fontId="29" fillId="0" borderId="0" applyBorder="0" applyAlignment="0" applyProtection="0"/>
    <xf numFmtId="0" fontId="26" fillId="2" borderId="0" applyBorder="0" applyAlignment="0" applyProtection="0"/>
    <xf numFmtId="0" fontId="26" fillId="3" borderId="0" applyBorder="0" applyAlignment="0" applyProtection="0"/>
    <xf numFmtId="0" fontId="27" fillId="4" borderId="0" applyBorder="0" applyAlignment="0" applyProtection="0"/>
  </cellStyleXfs>
  <cellXfs count="88">
    <xf numFmtId="0" fontId="0" fillId="0" borderId="0" xfId="0"/>
    <xf numFmtId="49" fontId="17" fillId="0" borderId="0" xfId="0" applyNumberFormat="1" applyFont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 wrapText="1"/>
    </xf>
    <xf numFmtId="49" fontId="18" fillId="0" borderId="0" xfId="0" applyNumberFormat="1" applyFont="1" applyAlignment="1">
      <alignment horizontal="left" vertical="center" wrapText="1"/>
    </xf>
    <xf numFmtId="49" fontId="17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top" wrapText="1"/>
    </xf>
    <xf numFmtId="49" fontId="19" fillId="0" borderId="3" xfId="0" applyNumberFormat="1" applyFont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9" fillId="0" borderId="5" xfId="0" applyNumberFormat="1" applyFont="1" applyBorder="1" applyAlignment="1">
      <alignment horizontal="center" vertical="top" wrapText="1"/>
    </xf>
    <xf numFmtId="49" fontId="17" fillId="0" borderId="4" xfId="0" applyNumberFormat="1" applyFont="1" applyBorder="1" applyAlignment="1">
      <alignment horizontal="center" vertical="top" wrapText="1"/>
    </xf>
    <xf numFmtId="49" fontId="17" fillId="0" borderId="0" xfId="0" applyNumberFormat="1" applyFont="1" applyAlignment="1">
      <alignment horizontal="left" vertical="top"/>
    </xf>
    <xf numFmtId="49" fontId="21" fillId="0" borderId="0" xfId="0" applyNumberFormat="1" applyFont="1" applyAlignment="1">
      <alignment horizontal="right" vertical="top" wrapText="1"/>
    </xf>
    <xf numFmtId="49" fontId="4" fillId="0" borderId="0" xfId="0" applyNumberFormat="1" applyFont="1" applyAlignment="1">
      <alignment horizontal="right" vertical="top" wrapText="1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left" vertical="center" wrapText="1"/>
      <protection locked="0"/>
    </xf>
    <xf numFmtId="0" fontId="23" fillId="0" borderId="4" xfId="0" applyFont="1" applyBorder="1" applyAlignment="1" applyProtection="1">
      <alignment vertical="center" wrapText="1"/>
      <protection locked="0"/>
    </xf>
    <xf numFmtId="4" fontId="23" fillId="0" borderId="4" xfId="0" applyNumberFormat="1" applyFont="1" applyBorder="1" applyAlignment="1" applyProtection="1">
      <alignment horizontal="right" vertical="center" wrapText="1"/>
      <protection locked="0"/>
    </xf>
    <xf numFmtId="14" fontId="23" fillId="0" borderId="4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49" fontId="24" fillId="0" borderId="0" xfId="0" applyNumberFormat="1" applyFont="1" applyAlignment="1">
      <alignment horizontal="right" vertical="center"/>
    </xf>
    <xf numFmtId="49" fontId="25" fillId="0" borderId="0" xfId="0" applyNumberFormat="1" applyFont="1" applyAlignment="1" applyProtection="1">
      <alignment horizontal="left" vertical="center"/>
      <protection locked="0"/>
    </xf>
    <xf numFmtId="14" fontId="18" fillId="0" borderId="0" xfId="0" applyNumberFormat="1" applyFont="1" applyAlignment="1">
      <alignment horizontal="left" vertical="center" wrapText="1"/>
    </xf>
    <xf numFmtId="4" fontId="18" fillId="0" borderId="0" xfId="0" applyNumberFormat="1" applyFont="1" applyAlignment="1">
      <alignment horizontal="left" vertical="center" wrapText="1"/>
    </xf>
    <xf numFmtId="14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" fontId="4" fillId="0" borderId="0" xfId="0" applyNumberFormat="1" applyFont="1" applyAlignment="1">
      <alignment horizontal="left" vertical="center" wrapText="1"/>
    </xf>
    <xf numFmtId="49" fontId="17" fillId="0" borderId="0" xfId="0" applyNumberFormat="1" applyFont="1" applyAlignment="1" applyProtection="1">
      <alignment horizontal="center" vertical="center"/>
      <protection locked="0"/>
    </xf>
    <xf numFmtId="49" fontId="25" fillId="0" borderId="0" xfId="0" applyNumberFormat="1" applyFont="1" applyAlignment="1">
      <alignment horizontal="left" vertical="center"/>
    </xf>
    <xf numFmtId="49" fontId="25" fillId="0" borderId="0" xfId="0" applyNumberFormat="1" applyFont="1" applyAlignment="1">
      <alignment horizontal="center" vertical="center"/>
    </xf>
    <xf numFmtId="49" fontId="25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right" vertical="center" wrapText="1"/>
    </xf>
    <xf numFmtId="14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49" fontId="25" fillId="0" borderId="3" xfId="0" applyNumberFormat="1" applyFont="1" applyBorder="1" applyAlignment="1">
      <alignment horizontal="center" vertical="center" wrapText="1"/>
    </xf>
    <xf numFmtId="4" fontId="25" fillId="0" borderId="3" xfId="0" applyNumberFormat="1" applyFont="1" applyBorder="1" applyAlignment="1">
      <alignment horizontal="center" vertical="center" wrapText="1"/>
    </xf>
    <xf numFmtId="14" fontId="25" fillId="0" borderId="3" xfId="0" applyNumberFormat="1" applyFont="1" applyBorder="1" applyAlignment="1">
      <alignment horizontal="center" vertical="center" wrapText="1"/>
    </xf>
    <xf numFmtId="0" fontId="25" fillId="0" borderId="7" xfId="339" applyFont="1" applyFill="1" applyBorder="1" applyAlignment="1" applyProtection="1">
      <alignment horizontal="center" vertical="center" wrapText="1"/>
      <protection locked="0"/>
    </xf>
    <xf numFmtId="0" fontId="25" fillId="0" borderId="7" xfId="340" applyFont="1" applyFill="1" applyBorder="1" applyAlignment="1" applyProtection="1">
      <alignment horizontal="center" vertical="center" wrapText="1"/>
      <protection locked="0"/>
    </xf>
    <xf numFmtId="4" fontId="25" fillId="0" borderId="7" xfId="341" applyNumberFormat="1" applyFont="1" applyFill="1" applyBorder="1" applyAlignment="1" applyProtection="1">
      <alignment horizontal="center" vertical="center" wrapText="1"/>
      <protection locked="0"/>
    </xf>
    <xf numFmtId="4" fontId="25" fillId="0" borderId="7" xfId="339" applyNumberFormat="1" applyFont="1" applyFill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 applyProtection="1">
      <alignment horizontal="center" vertical="center" wrapText="1"/>
      <protection locked="0"/>
    </xf>
    <xf numFmtId="0" fontId="25" fillId="0" borderId="7" xfId="341" applyFont="1" applyFill="1" applyBorder="1" applyAlignment="1" applyProtection="1">
      <alignment horizontal="center" vertical="center" wrapText="1"/>
      <protection locked="0"/>
    </xf>
    <xf numFmtId="14" fontId="25" fillId="0" borderId="7" xfId="341" applyNumberFormat="1" applyFont="1" applyFill="1" applyBorder="1" applyAlignment="1" applyProtection="1">
      <alignment horizontal="center" vertical="center" wrapText="1"/>
      <protection locked="0"/>
    </xf>
    <xf numFmtId="4" fontId="25" fillId="0" borderId="7" xfId="340" applyNumberFormat="1" applyFont="1" applyFill="1" applyBorder="1" applyAlignment="1" applyProtection="1">
      <alignment horizontal="center" vertical="center" wrapText="1"/>
      <protection locked="0"/>
    </xf>
    <xf numFmtId="4" fontId="25" fillId="0" borderId="7" xfId="0" applyNumberFormat="1" applyFont="1" applyBorder="1" applyAlignment="1" applyProtection="1">
      <alignment horizontal="center" vertical="center" wrapText="1"/>
      <protection locked="0"/>
    </xf>
    <xf numFmtId="49" fontId="25" fillId="0" borderId="7" xfId="0" applyNumberFormat="1" applyFont="1" applyBorder="1" applyAlignment="1" applyProtection="1">
      <alignment horizontal="center" vertical="center" wrapText="1"/>
      <protection locked="0"/>
    </xf>
    <xf numFmtId="177" fontId="25" fillId="0" borderId="7" xfId="340" applyNumberFormat="1" applyFont="1" applyFill="1" applyBorder="1" applyAlignment="1" applyProtection="1">
      <alignment horizontal="center" vertical="center" wrapText="1"/>
      <protection locked="0"/>
    </xf>
    <xf numFmtId="14" fontId="25" fillId="0" borderId="7" xfId="0" applyNumberFormat="1" applyFont="1" applyBorder="1" applyAlignment="1" applyProtection="1">
      <alignment horizontal="center" vertical="center" wrapText="1"/>
      <protection locked="0"/>
    </xf>
    <xf numFmtId="49" fontId="25" fillId="0" borderId="4" xfId="0" applyNumberFormat="1" applyFont="1" applyBorder="1" applyAlignment="1" applyProtection="1">
      <alignment horizontal="center" vertical="center" wrapText="1"/>
      <protection locked="0"/>
    </xf>
    <xf numFmtId="14" fontId="25" fillId="0" borderId="4" xfId="0" applyNumberFormat="1" applyFont="1" applyBorder="1" applyAlignment="1" applyProtection="1">
      <alignment horizontal="center" vertical="center" wrapText="1"/>
      <protection locked="0"/>
    </xf>
    <xf numFmtId="4" fontId="25" fillId="0" borderId="4" xfId="0" applyNumberFormat="1" applyFont="1" applyBorder="1" applyAlignment="1" applyProtection="1">
      <alignment horizontal="center" vertical="center" wrapText="1"/>
      <protection locked="0"/>
    </xf>
    <xf numFmtId="4" fontId="23" fillId="0" borderId="4" xfId="0" applyNumberFormat="1" applyFont="1" applyBorder="1" applyAlignment="1" applyProtection="1">
      <alignment horizontal="center" vertical="center" wrapText="1"/>
      <protection locked="0"/>
    </xf>
    <xf numFmtId="4" fontId="23" fillId="0" borderId="7" xfId="0" applyNumberFormat="1" applyFont="1" applyBorder="1" applyAlignment="1" applyProtection="1">
      <alignment horizontal="center" vertical="center" wrapText="1"/>
      <protection locked="0"/>
    </xf>
    <xf numFmtId="178" fontId="25" fillId="0" borderId="7" xfId="340" applyNumberFormat="1" applyFont="1" applyFill="1" applyBorder="1" applyAlignment="1" applyProtection="1">
      <alignment horizontal="center" vertical="center" wrapText="1"/>
      <protection locked="0"/>
    </xf>
    <xf numFmtId="4" fontId="28" fillId="0" borderId="4" xfId="0" applyNumberFormat="1" applyFont="1" applyBorder="1" applyAlignment="1" applyProtection="1">
      <alignment horizontal="center" vertical="center" wrapText="1"/>
      <protection locked="0"/>
    </xf>
    <xf numFmtId="49" fontId="25" fillId="0" borderId="4" xfId="0" applyNumberFormat="1" applyFont="1" applyBorder="1" applyAlignment="1" applyProtection="1">
      <alignment horizontal="left" vertical="center" wrapText="1"/>
      <protection locked="0"/>
    </xf>
    <xf numFmtId="4" fontId="25" fillId="0" borderId="4" xfId="0" applyNumberFormat="1" applyFont="1" applyBorder="1" applyAlignment="1" applyProtection="1">
      <alignment horizontal="right" vertical="center" wrapText="1"/>
      <protection locked="0"/>
    </xf>
    <xf numFmtId="4" fontId="23" fillId="0" borderId="5" xfId="0" applyNumberFormat="1" applyFont="1" applyBorder="1" applyAlignment="1" applyProtection="1">
      <alignment horizontal="right" vertical="center" wrapText="1"/>
      <protection locked="0"/>
    </xf>
    <xf numFmtId="4" fontId="23" fillId="0" borderId="7" xfId="0" applyNumberFormat="1" applyFont="1" applyBorder="1" applyAlignment="1" applyProtection="1">
      <alignment horizontal="right" vertical="center" wrapText="1"/>
      <protection locked="0"/>
    </xf>
    <xf numFmtId="0" fontId="23" fillId="0" borderId="7" xfId="0" applyFont="1" applyBorder="1" applyAlignment="1" applyProtection="1">
      <alignment vertical="center" wrapText="1"/>
      <protection locked="0"/>
    </xf>
    <xf numFmtId="14" fontId="23" fillId="0" borderId="7" xfId="0" applyNumberFormat="1" applyFont="1" applyBorder="1" applyAlignment="1" applyProtection="1">
      <alignment horizontal="center" vertical="center" wrapText="1"/>
      <protection locked="0"/>
    </xf>
    <xf numFmtId="49" fontId="25" fillId="0" borderId="5" xfId="0" applyNumberFormat="1" applyFont="1" applyBorder="1" applyAlignment="1" applyProtection="1">
      <alignment horizontal="center" vertical="center" wrapText="1"/>
      <protection locked="0"/>
    </xf>
    <xf numFmtId="14" fontId="25" fillId="0" borderId="5" xfId="0" applyNumberFormat="1" applyFont="1" applyBorder="1" applyAlignment="1" applyProtection="1">
      <alignment horizontal="center" vertical="center" wrapText="1"/>
      <protection locked="0"/>
    </xf>
    <xf numFmtId="4" fontId="25" fillId="0" borderId="5" xfId="0" applyNumberFormat="1" applyFont="1" applyBorder="1" applyAlignment="1" applyProtection="1">
      <alignment horizontal="center" vertical="center" wrapText="1"/>
      <protection locked="0"/>
    </xf>
    <xf numFmtId="4" fontId="23" fillId="0" borderId="5" xfId="0" applyNumberFormat="1" applyFont="1" applyBorder="1" applyAlignment="1" applyProtection="1">
      <alignment horizontal="center" vertical="center" wrapText="1"/>
      <protection locked="0"/>
    </xf>
    <xf numFmtId="0" fontId="25" fillId="0" borderId="8" xfId="341" applyFont="1" applyFill="1" applyBorder="1" applyAlignment="1" applyProtection="1">
      <alignment horizontal="center" vertical="center" wrapText="1"/>
      <protection locked="0"/>
    </xf>
    <xf numFmtId="4" fontId="25" fillId="5" borderId="7" xfId="340" applyNumberFormat="1" applyFont="1" applyFill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Alignment="1">
      <alignment horizontal="left" vertical="center" wrapText="1"/>
    </xf>
    <xf numFmtId="49" fontId="17" fillId="0" borderId="0" xfId="0" applyNumberFormat="1" applyFont="1" applyAlignment="1">
      <alignment horizontal="center" vertical="center" wrapText="1"/>
    </xf>
    <xf numFmtId="49" fontId="18" fillId="0" borderId="0" xfId="0" applyNumberFormat="1" applyFont="1" applyAlignment="1">
      <alignment horizontal="left" vertical="center"/>
    </xf>
    <xf numFmtId="49" fontId="18" fillId="0" borderId="0" xfId="0" applyNumberFormat="1" applyFont="1" applyAlignment="1">
      <alignment horizontal="center" vertical="center" wrapText="1"/>
    </xf>
    <xf numFmtId="49" fontId="18" fillId="0" borderId="0" xfId="0" applyNumberFormat="1" applyFont="1" applyAlignment="1">
      <alignment horizontal="left" vertical="center" wrapText="1"/>
    </xf>
    <xf numFmtId="49" fontId="17" fillId="0" borderId="0" xfId="0" applyNumberFormat="1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4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4" fontId="17" fillId="0" borderId="0" xfId="0" applyNumberFormat="1" applyFont="1" applyAlignment="1">
      <alignment horizontal="center" vertical="center" wrapText="1"/>
    </xf>
    <xf numFmtId="4" fontId="17" fillId="0" borderId="0" xfId="0" applyNumberFormat="1" applyFont="1" applyAlignment="1" applyProtection="1">
      <alignment horizontal="center" vertical="center" wrapText="1"/>
      <protection locked="0"/>
    </xf>
    <xf numFmtId="4" fontId="25" fillId="0" borderId="0" xfId="0" applyNumberFormat="1" applyFont="1" applyAlignment="1">
      <alignment horizontal="center" vertical="center" wrapText="1"/>
    </xf>
    <xf numFmtId="49" fontId="25" fillId="0" borderId="3" xfId="0" applyNumberFormat="1" applyFont="1" applyBorder="1" applyAlignment="1">
      <alignment horizontal="center" vertical="center" wrapText="1"/>
    </xf>
    <xf numFmtId="49" fontId="25" fillId="0" borderId="4" xfId="0" applyNumberFormat="1" applyFont="1" applyBorder="1" applyAlignment="1">
      <alignment horizontal="center" vertical="center" wrapText="1"/>
    </xf>
    <xf numFmtId="4" fontId="25" fillId="0" borderId="3" xfId="0" applyNumberFormat="1" applyFont="1" applyBorder="1" applyAlignment="1">
      <alignment horizontal="center" vertical="center" wrapText="1"/>
    </xf>
  </cellXfs>
  <cellStyles count="342">
    <cellStyle name="0,0_x000d__x000a_NA_x000d__x000a_" xfId="5" xr:uid="{00000000-0005-0000-0000-000000000000}"/>
    <cellStyle name="Comma 2" xfId="6" xr:uid="{00000000-0005-0000-0000-000001000000}"/>
    <cellStyle name="Comma 3" xfId="7" xr:uid="{00000000-0005-0000-0000-000002000000}"/>
    <cellStyle name="Comma 3 2" xfId="8" xr:uid="{00000000-0005-0000-0000-000003000000}"/>
    <cellStyle name="Currency 2" xfId="9" xr:uid="{00000000-0005-0000-0000-000004000000}"/>
    <cellStyle name="Data" xfId="10" xr:uid="{00000000-0005-0000-0000-000005000000}"/>
    <cellStyle name="Euro" xfId="11" xr:uid="{00000000-0005-0000-0000-000006000000}"/>
    <cellStyle name="Euro 2" xfId="12" xr:uid="{00000000-0005-0000-0000-000007000000}"/>
    <cellStyle name="Excel_BuiltIn_Ênfase1" xfId="340" xr:uid="{00000000-0005-0000-0000-000008000000}"/>
    <cellStyle name="Excel_BuiltIn_Ênfase2" xfId="339" xr:uid="{00000000-0005-0000-0000-000009000000}"/>
    <cellStyle name="Excel_BuiltIn_Neutra" xfId="341" xr:uid="{00000000-0005-0000-0000-00000A000000}"/>
    <cellStyle name="Fixo" xfId="13" xr:uid="{00000000-0005-0000-0000-00000B000000}"/>
    <cellStyle name="Hiperlink 2" xfId="14" xr:uid="{00000000-0005-0000-0000-00000C000000}"/>
    <cellStyle name="Hyperlink 2" xfId="15" xr:uid="{00000000-0005-0000-0000-00000D000000}"/>
    <cellStyle name="Moeda 2" xfId="16" xr:uid="{00000000-0005-0000-0000-00000F000000}"/>
    <cellStyle name="Moeda 2 2" xfId="17" xr:uid="{00000000-0005-0000-0000-000010000000}"/>
    <cellStyle name="Moeda 2 3" xfId="18" xr:uid="{00000000-0005-0000-0000-000011000000}"/>
    <cellStyle name="Moeda 3" xfId="318" xr:uid="{00000000-0005-0000-0000-000012000000}"/>
    <cellStyle name="Moeda 4" xfId="319" xr:uid="{00000000-0005-0000-0000-000013000000}"/>
    <cellStyle name="Moeda 5" xfId="320" xr:uid="{00000000-0005-0000-0000-000014000000}"/>
    <cellStyle name="Moeda 6" xfId="321" xr:uid="{00000000-0005-0000-0000-000015000000}"/>
    <cellStyle name="Moeda 7" xfId="322" xr:uid="{00000000-0005-0000-0000-000016000000}"/>
    <cellStyle name="Normal" xfId="0" builtinId="0"/>
    <cellStyle name="Normal 10" xfId="19" xr:uid="{00000000-0005-0000-0000-000018000000}"/>
    <cellStyle name="Normal 11" xfId="20" xr:uid="{00000000-0005-0000-0000-000019000000}"/>
    <cellStyle name="Normal 11 2" xfId="21" xr:uid="{00000000-0005-0000-0000-00001A000000}"/>
    <cellStyle name="Normal 12" xfId="22" xr:uid="{00000000-0005-0000-0000-00001B000000}"/>
    <cellStyle name="Normal 13" xfId="23" xr:uid="{00000000-0005-0000-0000-00001C000000}"/>
    <cellStyle name="Normal 14" xfId="24" xr:uid="{00000000-0005-0000-0000-00001D000000}"/>
    <cellStyle name="Normal 15" xfId="25" xr:uid="{00000000-0005-0000-0000-00001E000000}"/>
    <cellStyle name="Normal 16" xfId="26" xr:uid="{00000000-0005-0000-0000-00001F000000}"/>
    <cellStyle name="Normal 17" xfId="27" xr:uid="{00000000-0005-0000-0000-000020000000}"/>
    <cellStyle name="Normal 18" xfId="28" xr:uid="{00000000-0005-0000-0000-000021000000}"/>
    <cellStyle name="Normal 19" xfId="29" xr:uid="{00000000-0005-0000-0000-000022000000}"/>
    <cellStyle name="Normal 2" xfId="30" xr:uid="{00000000-0005-0000-0000-000023000000}"/>
    <cellStyle name="Normal 2 2" xfId="31" xr:uid="{00000000-0005-0000-0000-000024000000}"/>
    <cellStyle name="Normal 2 2 2" xfId="32" xr:uid="{00000000-0005-0000-0000-000025000000}"/>
    <cellStyle name="Normal 2 2 2 2" xfId="33" xr:uid="{00000000-0005-0000-0000-000026000000}"/>
    <cellStyle name="Normal 2 2 3" xfId="323" xr:uid="{00000000-0005-0000-0000-000027000000}"/>
    <cellStyle name="Normal 2 2 4" xfId="324" xr:uid="{00000000-0005-0000-0000-000028000000}"/>
    <cellStyle name="Normal 2 2 5" xfId="325" xr:uid="{00000000-0005-0000-0000-000029000000}"/>
    <cellStyle name="Normal 2 2 6" xfId="326" xr:uid="{00000000-0005-0000-0000-00002A000000}"/>
    <cellStyle name="Normal 2 2 7" xfId="327" xr:uid="{00000000-0005-0000-0000-00002B000000}"/>
    <cellStyle name="Normal 2 3" xfId="34" xr:uid="{00000000-0005-0000-0000-00002C000000}"/>
    <cellStyle name="Normal 2 4" xfId="35" xr:uid="{00000000-0005-0000-0000-00002D000000}"/>
    <cellStyle name="Normal 2 5" xfId="328" xr:uid="{00000000-0005-0000-0000-00002E000000}"/>
    <cellStyle name="Normal 2 6" xfId="329" xr:uid="{00000000-0005-0000-0000-00002F000000}"/>
    <cellStyle name="Normal 2 7" xfId="330" xr:uid="{00000000-0005-0000-0000-000030000000}"/>
    <cellStyle name="Normal 2_Planilha Orçamentária Carneiro Lins_REV1" xfId="46" xr:uid="{00000000-0005-0000-0000-000031000000}"/>
    <cellStyle name="Normal 20" xfId="36" xr:uid="{00000000-0005-0000-0000-000032000000}"/>
    <cellStyle name="Normal 21" xfId="37" xr:uid="{00000000-0005-0000-0000-000033000000}"/>
    <cellStyle name="Normal 22" xfId="38" xr:uid="{00000000-0005-0000-0000-000034000000}"/>
    <cellStyle name="Normal 23" xfId="39" xr:uid="{00000000-0005-0000-0000-000035000000}"/>
    <cellStyle name="Normal 24" xfId="40" xr:uid="{00000000-0005-0000-0000-000036000000}"/>
    <cellStyle name="Normal 25" xfId="41" xr:uid="{00000000-0005-0000-0000-000037000000}"/>
    <cellStyle name="Normal 26" xfId="42" xr:uid="{00000000-0005-0000-0000-000038000000}"/>
    <cellStyle name="Normal 27" xfId="43" xr:uid="{00000000-0005-0000-0000-000039000000}"/>
    <cellStyle name="Normal 28" xfId="44" xr:uid="{00000000-0005-0000-0000-00003A000000}"/>
    <cellStyle name="Normal 29" xfId="45" xr:uid="{00000000-0005-0000-0000-00003B000000}"/>
    <cellStyle name="Normal 3" xfId="47" xr:uid="{00000000-0005-0000-0000-00003C000000}"/>
    <cellStyle name="Normal 3 2" xfId="48" xr:uid="{00000000-0005-0000-0000-00003D000000}"/>
    <cellStyle name="Normal 3 3" xfId="49" xr:uid="{00000000-0005-0000-0000-00003E000000}"/>
    <cellStyle name="Normal 3 4" xfId="50" xr:uid="{00000000-0005-0000-0000-00003F000000}"/>
    <cellStyle name="Normal 30" xfId="51" xr:uid="{00000000-0005-0000-0000-000040000000}"/>
    <cellStyle name="Normal 31" xfId="52" xr:uid="{00000000-0005-0000-0000-000041000000}"/>
    <cellStyle name="Normal 32" xfId="53" xr:uid="{00000000-0005-0000-0000-000042000000}"/>
    <cellStyle name="Normal 33" xfId="54" xr:uid="{00000000-0005-0000-0000-000043000000}"/>
    <cellStyle name="Normal 34" xfId="55" xr:uid="{00000000-0005-0000-0000-000044000000}"/>
    <cellStyle name="Normal 35" xfId="56" xr:uid="{00000000-0005-0000-0000-000045000000}"/>
    <cellStyle name="Normal 36" xfId="57" xr:uid="{00000000-0005-0000-0000-000046000000}"/>
    <cellStyle name="Normal 37" xfId="58" xr:uid="{00000000-0005-0000-0000-000047000000}"/>
    <cellStyle name="Normal 38" xfId="59" xr:uid="{00000000-0005-0000-0000-000048000000}"/>
    <cellStyle name="Normal 39" xfId="60" xr:uid="{00000000-0005-0000-0000-000049000000}"/>
    <cellStyle name="Normal 4" xfId="61" xr:uid="{00000000-0005-0000-0000-00004A000000}"/>
    <cellStyle name="Normal 4 2" xfId="62" xr:uid="{00000000-0005-0000-0000-00004B000000}"/>
    <cellStyle name="Normal 40" xfId="63" xr:uid="{00000000-0005-0000-0000-00004C000000}"/>
    <cellStyle name="Normal 41" xfId="64" xr:uid="{00000000-0005-0000-0000-00004D000000}"/>
    <cellStyle name="Normal 42" xfId="65" xr:uid="{00000000-0005-0000-0000-00004E000000}"/>
    <cellStyle name="Normal 43" xfId="66" xr:uid="{00000000-0005-0000-0000-00004F000000}"/>
    <cellStyle name="Normal 44" xfId="67" xr:uid="{00000000-0005-0000-0000-000050000000}"/>
    <cellStyle name="Normal 45" xfId="68" xr:uid="{00000000-0005-0000-0000-000051000000}"/>
    <cellStyle name="Normal 46" xfId="69" xr:uid="{00000000-0005-0000-0000-000052000000}"/>
    <cellStyle name="Normal 47" xfId="70" xr:uid="{00000000-0005-0000-0000-000053000000}"/>
    <cellStyle name="Normal 48" xfId="71" xr:uid="{00000000-0005-0000-0000-000054000000}"/>
    <cellStyle name="Normal 49" xfId="72" xr:uid="{00000000-0005-0000-0000-000055000000}"/>
    <cellStyle name="Normal 5" xfId="73" xr:uid="{00000000-0005-0000-0000-000056000000}"/>
    <cellStyle name="Normal 5 2" xfId="74" xr:uid="{00000000-0005-0000-0000-000057000000}"/>
    <cellStyle name="Normal 5 3" xfId="75" xr:uid="{00000000-0005-0000-0000-000058000000}"/>
    <cellStyle name="Normal 50" xfId="76" xr:uid="{00000000-0005-0000-0000-000059000000}"/>
    <cellStyle name="Normal 51" xfId="77" xr:uid="{00000000-0005-0000-0000-00005A000000}"/>
    <cellStyle name="Normal 52" xfId="78" xr:uid="{00000000-0005-0000-0000-00005B000000}"/>
    <cellStyle name="Normal 53" xfId="79" xr:uid="{00000000-0005-0000-0000-00005C000000}"/>
    <cellStyle name="Normal 54" xfId="80" xr:uid="{00000000-0005-0000-0000-00005D000000}"/>
    <cellStyle name="Normal 55" xfId="81" xr:uid="{00000000-0005-0000-0000-00005E000000}"/>
    <cellStyle name="Normal 56" xfId="82" xr:uid="{00000000-0005-0000-0000-00005F000000}"/>
    <cellStyle name="Normal 57" xfId="83" xr:uid="{00000000-0005-0000-0000-000060000000}"/>
    <cellStyle name="Normal 58" xfId="84" xr:uid="{00000000-0005-0000-0000-000061000000}"/>
    <cellStyle name="Normal 59" xfId="85" xr:uid="{00000000-0005-0000-0000-000062000000}"/>
    <cellStyle name="Normal 6" xfId="86" xr:uid="{00000000-0005-0000-0000-000063000000}"/>
    <cellStyle name="Normal 6 2" xfId="87" xr:uid="{00000000-0005-0000-0000-000064000000}"/>
    <cellStyle name="Normal 60" xfId="88" xr:uid="{00000000-0005-0000-0000-000065000000}"/>
    <cellStyle name="Normal 61" xfId="89" xr:uid="{00000000-0005-0000-0000-000066000000}"/>
    <cellStyle name="Normal 62" xfId="90" xr:uid="{00000000-0005-0000-0000-000067000000}"/>
    <cellStyle name="Normal 63" xfId="91" xr:uid="{00000000-0005-0000-0000-000068000000}"/>
    <cellStyle name="Normal 64" xfId="92" xr:uid="{00000000-0005-0000-0000-000069000000}"/>
    <cellStyle name="Normal 65" xfId="93" xr:uid="{00000000-0005-0000-0000-00006A000000}"/>
    <cellStyle name="Normal 66" xfId="94" xr:uid="{00000000-0005-0000-0000-00006B000000}"/>
    <cellStyle name="Normal 67" xfId="95" xr:uid="{00000000-0005-0000-0000-00006C000000}"/>
    <cellStyle name="Normal 68" xfId="96" xr:uid="{00000000-0005-0000-0000-00006D000000}"/>
    <cellStyle name="Normal 69" xfId="97" xr:uid="{00000000-0005-0000-0000-00006E000000}"/>
    <cellStyle name="Normal 7" xfId="98" xr:uid="{00000000-0005-0000-0000-00006F000000}"/>
    <cellStyle name="Normal 7 2" xfId="99" xr:uid="{00000000-0005-0000-0000-000070000000}"/>
    <cellStyle name="Normal 70" xfId="100" xr:uid="{00000000-0005-0000-0000-000071000000}"/>
    <cellStyle name="Normal 71" xfId="101" xr:uid="{00000000-0005-0000-0000-000072000000}"/>
    <cellStyle name="Normal 72" xfId="102" xr:uid="{00000000-0005-0000-0000-000073000000}"/>
    <cellStyle name="Normal 73" xfId="103" xr:uid="{00000000-0005-0000-0000-000074000000}"/>
    <cellStyle name="Normal 74" xfId="104" xr:uid="{00000000-0005-0000-0000-000075000000}"/>
    <cellStyle name="Normal 75" xfId="105" xr:uid="{00000000-0005-0000-0000-000076000000}"/>
    <cellStyle name="Normal 76" xfId="106" xr:uid="{00000000-0005-0000-0000-000077000000}"/>
    <cellStyle name="Normal 77" xfId="107" xr:uid="{00000000-0005-0000-0000-000078000000}"/>
    <cellStyle name="Normal 78" xfId="108" xr:uid="{00000000-0005-0000-0000-000079000000}"/>
    <cellStyle name="Normal 79" xfId="109" xr:uid="{00000000-0005-0000-0000-00007A000000}"/>
    <cellStyle name="Normal 8" xfId="110" xr:uid="{00000000-0005-0000-0000-00007B000000}"/>
    <cellStyle name="Normal 8 2" xfId="111" xr:uid="{00000000-0005-0000-0000-00007C000000}"/>
    <cellStyle name="Normal 80" xfId="112" xr:uid="{00000000-0005-0000-0000-00007D000000}"/>
    <cellStyle name="Normal 81" xfId="113" xr:uid="{00000000-0005-0000-0000-00007E000000}"/>
    <cellStyle name="Normal 82" xfId="114" xr:uid="{00000000-0005-0000-0000-00007F000000}"/>
    <cellStyle name="Normal 83" xfId="115" xr:uid="{00000000-0005-0000-0000-000080000000}"/>
    <cellStyle name="Normal 84" xfId="116" xr:uid="{00000000-0005-0000-0000-000081000000}"/>
    <cellStyle name="Normal 9" xfId="117" xr:uid="{00000000-0005-0000-0000-000082000000}"/>
    <cellStyle name="Normal 9 2" xfId="317" xr:uid="{00000000-0005-0000-0000-000083000000}"/>
    <cellStyle name="Percentual" xfId="118" xr:uid="{00000000-0005-0000-0000-000084000000}"/>
    <cellStyle name="Ponto" xfId="119" xr:uid="{00000000-0005-0000-0000-000085000000}"/>
    <cellStyle name="Porcentagem 2" xfId="120" xr:uid="{00000000-0005-0000-0000-000086000000}"/>
    <cellStyle name="Porcentagem 2 2" xfId="121" xr:uid="{00000000-0005-0000-0000-000087000000}"/>
    <cellStyle name="Porcentagem 2 3" xfId="122" xr:uid="{00000000-0005-0000-0000-000088000000}"/>
    <cellStyle name="Porcentagem 3" xfId="123" xr:uid="{00000000-0005-0000-0000-000089000000}"/>
    <cellStyle name="Porcentagem 4" xfId="124" xr:uid="{00000000-0005-0000-0000-00008A000000}"/>
    <cellStyle name="Porcentagem 5" xfId="331" xr:uid="{00000000-0005-0000-0000-00008B000000}"/>
    <cellStyle name="Porcentagem 6" xfId="332" xr:uid="{00000000-0005-0000-0000-00008C000000}"/>
    <cellStyle name="Porcentagem 7" xfId="333" xr:uid="{00000000-0005-0000-0000-00008D000000}"/>
    <cellStyle name="Porcentagem 8" xfId="334" xr:uid="{00000000-0005-0000-0000-00008E000000}"/>
    <cellStyle name="Resultado" xfId="1" xr:uid="{00000000-0005-0000-0000-00008F000000}"/>
    <cellStyle name="Resultado2" xfId="2" xr:uid="{00000000-0005-0000-0000-000090000000}"/>
    <cellStyle name="Separador de milhares 10" xfId="125" xr:uid="{00000000-0005-0000-0000-000091000000}"/>
    <cellStyle name="Separador de milhares 10 2" xfId="126" xr:uid="{00000000-0005-0000-0000-000092000000}"/>
    <cellStyle name="Separador de milhares 11" xfId="127" xr:uid="{00000000-0005-0000-0000-000093000000}"/>
    <cellStyle name="Separador de milhares 11 2" xfId="128" xr:uid="{00000000-0005-0000-0000-000094000000}"/>
    <cellStyle name="Separador de milhares 12" xfId="129" xr:uid="{00000000-0005-0000-0000-000095000000}"/>
    <cellStyle name="Separador de milhares 12 2" xfId="130" xr:uid="{00000000-0005-0000-0000-000096000000}"/>
    <cellStyle name="Separador de milhares 13" xfId="131" xr:uid="{00000000-0005-0000-0000-000097000000}"/>
    <cellStyle name="Separador de milhares 13 2" xfId="132" xr:uid="{00000000-0005-0000-0000-000098000000}"/>
    <cellStyle name="Separador de milhares 14" xfId="133" xr:uid="{00000000-0005-0000-0000-000099000000}"/>
    <cellStyle name="Separador de milhares 14 2" xfId="134" xr:uid="{00000000-0005-0000-0000-00009A000000}"/>
    <cellStyle name="Separador de milhares 15" xfId="135" xr:uid="{00000000-0005-0000-0000-00009B000000}"/>
    <cellStyle name="Separador de milhares 15 2" xfId="136" xr:uid="{00000000-0005-0000-0000-00009C000000}"/>
    <cellStyle name="Separador de milhares 16" xfId="137" xr:uid="{00000000-0005-0000-0000-00009D000000}"/>
    <cellStyle name="Separador de milhares 16 2" xfId="138" xr:uid="{00000000-0005-0000-0000-00009E000000}"/>
    <cellStyle name="Separador de milhares 17" xfId="139" xr:uid="{00000000-0005-0000-0000-00009F000000}"/>
    <cellStyle name="Separador de milhares 17 2" xfId="140" xr:uid="{00000000-0005-0000-0000-0000A0000000}"/>
    <cellStyle name="Separador de milhares 18" xfId="141" xr:uid="{00000000-0005-0000-0000-0000A1000000}"/>
    <cellStyle name="Separador de milhares 18 2" xfId="142" xr:uid="{00000000-0005-0000-0000-0000A2000000}"/>
    <cellStyle name="Separador de milhares 19" xfId="143" xr:uid="{00000000-0005-0000-0000-0000A3000000}"/>
    <cellStyle name="Separador de milhares 19 2" xfId="144" xr:uid="{00000000-0005-0000-0000-0000A4000000}"/>
    <cellStyle name="Separador de milhares 2" xfId="145" xr:uid="{00000000-0005-0000-0000-0000A5000000}"/>
    <cellStyle name="Separador de milhares 2 2" xfId="146" xr:uid="{00000000-0005-0000-0000-0000A6000000}"/>
    <cellStyle name="Separador de milhares 2 2 2" xfId="147" xr:uid="{00000000-0005-0000-0000-0000A7000000}"/>
    <cellStyle name="Separador de milhares 2 2 2 2" xfId="148" xr:uid="{00000000-0005-0000-0000-0000A8000000}"/>
    <cellStyle name="Separador de milhares 2 2 2 2 2" xfId="149" xr:uid="{00000000-0005-0000-0000-0000A9000000}"/>
    <cellStyle name="Separador de milhares 2 2 3" xfId="150" xr:uid="{00000000-0005-0000-0000-0000AA000000}"/>
    <cellStyle name="Separador de milhares 2 2 3 2" xfId="151" xr:uid="{00000000-0005-0000-0000-0000AB000000}"/>
    <cellStyle name="Separador de milhares 2 3" xfId="152" xr:uid="{00000000-0005-0000-0000-0000AC000000}"/>
    <cellStyle name="Separador de milhares 2 3 2" xfId="153" xr:uid="{00000000-0005-0000-0000-0000AD000000}"/>
    <cellStyle name="Separador de milhares 2 4" xfId="335" xr:uid="{00000000-0005-0000-0000-0000AE000000}"/>
    <cellStyle name="Separador de milhares 2 5" xfId="336" xr:uid="{00000000-0005-0000-0000-0000AF000000}"/>
    <cellStyle name="Separador de milhares 2 6" xfId="337" xr:uid="{00000000-0005-0000-0000-0000B0000000}"/>
    <cellStyle name="Separador de milhares 2 7" xfId="338" xr:uid="{00000000-0005-0000-0000-0000B1000000}"/>
    <cellStyle name="Separador de milhares 20" xfId="154" xr:uid="{00000000-0005-0000-0000-0000B2000000}"/>
    <cellStyle name="Separador de milhares 20 2" xfId="155" xr:uid="{00000000-0005-0000-0000-0000B3000000}"/>
    <cellStyle name="Separador de milhares 21" xfId="156" xr:uid="{00000000-0005-0000-0000-0000B4000000}"/>
    <cellStyle name="Separador de milhares 21 2" xfId="157" xr:uid="{00000000-0005-0000-0000-0000B5000000}"/>
    <cellStyle name="Separador de milhares 22" xfId="158" xr:uid="{00000000-0005-0000-0000-0000B6000000}"/>
    <cellStyle name="Separador de milhares 22 2" xfId="159" xr:uid="{00000000-0005-0000-0000-0000B7000000}"/>
    <cellStyle name="Separador de milhares 23" xfId="160" xr:uid="{00000000-0005-0000-0000-0000B8000000}"/>
    <cellStyle name="Separador de milhares 23 2" xfId="161" xr:uid="{00000000-0005-0000-0000-0000B9000000}"/>
    <cellStyle name="Separador de milhares 24" xfId="162" xr:uid="{00000000-0005-0000-0000-0000BA000000}"/>
    <cellStyle name="Separador de milhares 24 2" xfId="163" xr:uid="{00000000-0005-0000-0000-0000BB000000}"/>
    <cellStyle name="Separador de milhares 25" xfId="164" xr:uid="{00000000-0005-0000-0000-0000BC000000}"/>
    <cellStyle name="Separador de milhares 25 2" xfId="165" xr:uid="{00000000-0005-0000-0000-0000BD000000}"/>
    <cellStyle name="Separador de milhares 26" xfId="166" xr:uid="{00000000-0005-0000-0000-0000BE000000}"/>
    <cellStyle name="Separador de milhares 26 2" xfId="167" xr:uid="{00000000-0005-0000-0000-0000BF000000}"/>
    <cellStyle name="Separador de milhares 27" xfId="168" xr:uid="{00000000-0005-0000-0000-0000C0000000}"/>
    <cellStyle name="Separador de milhares 27 2" xfId="169" xr:uid="{00000000-0005-0000-0000-0000C1000000}"/>
    <cellStyle name="Separador de milhares 28" xfId="170" xr:uid="{00000000-0005-0000-0000-0000C2000000}"/>
    <cellStyle name="Separador de milhares 28 2" xfId="171" xr:uid="{00000000-0005-0000-0000-0000C3000000}"/>
    <cellStyle name="Separador de milhares 29" xfId="172" xr:uid="{00000000-0005-0000-0000-0000C4000000}"/>
    <cellStyle name="Separador de milhares 29 2" xfId="173" xr:uid="{00000000-0005-0000-0000-0000C5000000}"/>
    <cellStyle name="Separador de milhares 3" xfId="174" xr:uid="{00000000-0005-0000-0000-0000C6000000}"/>
    <cellStyle name="Separador de milhares 3 2" xfId="175" xr:uid="{00000000-0005-0000-0000-0000C7000000}"/>
    <cellStyle name="Separador de milhares 3 2 2" xfId="176" xr:uid="{00000000-0005-0000-0000-0000C8000000}"/>
    <cellStyle name="Separador de milhares 3 2 2 2" xfId="177" xr:uid="{00000000-0005-0000-0000-0000C9000000}"/>
    <cellStyle name="Separador de milhares 3 2 3" xfId="178" xr:uid="{00000000-0005-0000-0000-0000CA000000}"/>
    <cellStyle name="Separador de milhares 3 2 3 2" xfId="179" xr:uid="{00000000-0005-0000-0000-0000CB000000}"/>
    <cellStyle name="Separador de milhares 3 2 3 3" xfId="180" xr:uid="{00000000-0005-0000-0000-0000CC000000}"/>
    <cellStyle name="Separador de milhares 3 3" xfId="181" xr:uid="{00000000-0005-0000-0000-0000CD000000}"/>
    <cellStyle name="Separador de milhares 3 3 2" xfId="182" xr:uid="{00000000-0005-0000-0000-0000CE000000}"/>
    <cellStyle name="Separador de milhares 3 4" xfId="183" xr:uid="{00000000-0005-0000-0000-0000CF000000}"/>
    <cellStyle name="Separador de milhares 3 4 2" xfId="184" xr:uid="{00000000-0005-0000-0000-0000D0000000}"/>
    <cellStyle name="Separador de milhares 30" xfId="185" xr:uid="{00000000-0005-0000-0000-0000D1000000}"/>
    <cellStyle name="Separador de milhares 30 2" xfId="186" xr:uid="{00000000-0005-0000-0000-0000D2000000}"/>
    <cellStyle name="Separador de milhares 31" xfId="187" xr:uid="{00000000-0005-0000-0000-0000D3000000}"/>
    <cellStyle name="Separador de milhares 31 2" xfId="188" xr:uid="{00000000-0005-0000-0000-0000D4000000}"/>
    <cellStyle name="Separador de milhares 32" xfId="189" xr:uid="{00000000-0005-0000-0000-0000D5000000}"/>
    <cellStyle name="Separador de milhares 32 2" xfId="190" xr:uid="{00000000-0005-0000-0000-0000D6000000}"/>
    <cellStyle name="Separador de milhares 33" xfId="191" xr:uid="{00000000-0005-0000-0000-0000D7000000}"/>
    <cellStyle name="Separador de milhares 33 2" xfId="192" xr:uid="{00000000-0005-0000-0000-0000D8000000}"/>
    <cellStyle name="Separador de milhares 34" xfId="193" xr:uid="{00000000-0005-0000-0000-0000D9000000}"/>
    <cellStyle name="Separador de milhares 34 2" xfId="194" xr:uid="{00000000-0005-0000-0000-0000DA000000}"/>
    <cellStyle name="Separador de milhares 35" xfId="195" xr:uid="{00000000-0005-0000-0000-0000DB000000}"/>
    <cellStyle name="Separador de milhares 35 2" xfId="196" xr:uid="{00000000-0005-0000-0000-0000DC000000}"/>
    <cellStyle name="Separador de milhares 36" xfId="197" xr:uid="{00000000-0005-0000-0000-0000DD000000}"/>
    <cellStyle name="Separador de milhares 36 2" xfId="198" xr:uid="{00000000-0005-0000-0000-0000DE000000}"/>
    <cellStyle name="Separador de milhares 37" xfId="199" xr:uid="{00000000-0005-0000-0000-0000DF000000}"/>
    <cellStyle name="Separador de milhares 37 2" xfId="200" xr:uid="{00000000-0005-0000-0000-0000E0000000}"/>
    <cellStyle name="Separador de milhares 38" xfId="201" xr:uid="{00000000-0005-0000-0000-0000E1000000}"/>
    <cellStyle name="Separador de milhares 38 2" xfId="202" xr:uid="{00000000-0005-0000-0000-0000E2000000}"/>
    <cellStyle name="Separador de milhares 39" xfId="203" xr:uid="{00000000-0005-0000-0000-0000E3000000}"/>
    <cellStyle name="Separador de milhares 39 2" xfId="204" xr:uid="{00000000-0005-0000-0000-0000E4000000}"/>
    <cellStyle name="Separador de milhares 4" xfId="205" xr:uid="{00000000-0005-0000-0000-0000E5000000}"/>
    <cellStyle name="Separador de milhares 4 2" xfId="206" xr:uid="{00000000-0005-0000-0000-0000E6000000}"/>
    <cellStyle name="Separador de milhares 4 2 2" xfId="207" xr:uid="{00000000-0005-0000-0000-0000E7000000}"/>
    <cellStyle name="Separador de milhares 4 3" xfId="208" xr:uid="{00000000-0005-0000-0000-0000E8000000}"/>
    <cellStyle name="Separador de milhares 4 3 2" xfId="209" xr:uid="{00000000-0005-0000-0000-0000E9000000}"/>
    <cellStyle name="Separador de milhares 40" xfId="210" xr:uid="{00000000-0005-0000-0000-0000EA000000}"/>
    <cellStyle name="Separador de milhares 40 2" xfId="211" xr:uid="{00000000-0005-0000-0000-0000EB000000}"/>
    <cellStyle name="Separador de milhares 41" xfId="212" xr:uid="{00000000-0005-0000-0000-0000EC000000}"/>
    <cellStyle name="Separador de milhares 41 2" xfId="213" xr:uid="{00000000-0005-0000-0000-0000ED000000}"/>
    <cellStyle name="Separador de milhares 42" xfId="214" xr:uid="{00000000-0005-0000-0000-0000EE000000}"/>
    <cellStyle name="Separador de milhares 42 2" xfId="215" xr:uid="{00000000-0005-0000-0000-0000EF000000}"/>
    <cellStyle name="Separador de milhares 43" xfId="216" xr:uid="{00000000-0005-0000-0000-0000F0000000}"/>
    <cellStyle name="Separador de milhares 43 2" xfId="217" xr:uid="{00000000-0005-0000-0000-0000F1000000}"/>
    <cellStyle name="Separador de milhares 44" xfId="218" xr:uid="{00000000-0005-0000-0000-0000F2000000}"/>
    <cellStyle name="Separador de milhares 44 2" xfId="219" xr:uid="{00000000-0005-0000-0000-0000F3000000}"/>
    <cellStyle name="Separador de milhares 45" xfId="220" xr:uid="{00000000-0005-0000-0000-0000F4000000}"/>
    <cellStyle name="Separador de milhares 45 2" xfId="221" xr:uid="{00000000-0005-0000-0000-0000F5000000}"/>
    <cellStyle name="Separador de milhares 46" xfId="222" xr:uid="{00000000-0005-0000-0000-0000F6000000}"/>
    <cellStyle name="Separador de milhares 46 2" xfId="223" xr:uid="{00000000-0005-0000-0000-0000F7000000}"/>
    <cellStyle name="Separador de milhares 47" xfId="224" xr:uid="{00000000-0005-0000-0000-0000F8000000}"/>
    <cellStyle name="Separador de milhares 47 2" xfId="225" xr:uid="{00000000-0005-0000-0000-0000F9000000}"/>
    <cellStyle name="Separador de milhares 48" xfId="226" xr:uid="{00000000-0005-0000-0000-0000FA000000}"/>
    <cellStyle name="Separador de milhares 48 2" xfId="227" xr:uid="{00000000-0005-0000-0000-0000FB000000}"/>
    <cellStyle name="Separador de milhares 49" xfId="228" xr:uid="{00000000-0005-0000-0000-0000FC000000}"/>
    <cellStyle name="Separador de milhares 49 2" xfId="229" xr:uid="{00000000-0005-0000-0000-0000FD000000}"/>
    <cellStyle name="Separador de milhares 5" xfId="230" xr:uid="{00000000-0005-0000-0000-0000FE000000}"/>
    <cellStyle name="Separador de milhares 5 2" xfId="231" xr:uid="{00000000-0005-0000-0000-0000FF000000}"/>
    <cellStyle name="Separador de milhares 50" xfId="232" xr:uid="{00000000-0005-0000-0000-000000010000}"/>
    <cellStyle name="Separador de milhares 50 2" xfId="233" xr:uid="{00000000-0005-0000-0000-000001010000}"/>
    <cellStyle name="Separador de milhares 51" xfId="234" xr:uid="{00000000-0005-0000-0000-000002010000}"/>
    <cellStyle name="Separador de milhares 51 2" xfId="235" xr:uid="{00000000-0005-0000-0000-000003010000}"/>
    <cellStyle name="Separador de milhares 52" xfId="236" xr:uid="{00000000-0005-0000-0000-000004010000}"/>
    <cellStyle name="Separador de milhares 52 2" xfId="237" xr:uid="{00000000-0005-0000-0000-000005010000}"/>
    <cellStyle name="Separador de milhares 53" xfId="238" xr:uid="{00000000-0005-0000-0000-000006010000}"/>
    <cellStyle name="Separador de milhares 53 2" xfId="239" xr:uid="{00000000-0005-0000-0000-000007010000}"/>
    <cellStyle name="Separador de milhares 54" xfId="240" xr:uid="{00000000-0005-0000-0000-000008010000}"/>
    <cellStyle name="Separador de milhares 54 2" xfId="241" xr:uid="{00000000-0005-0000-0000-000009010000}"/>
    <cellStyle name="Separador de milhares 55" xfId="242" xr:uid="{00000000-0005-0000-0000-00000A010000}"/>
    <cellStyle name="Separador de milhares 55 2" xfId="243" xr:uid="{00000000-0005-0000-0000-00000B010000}"/>
    <cellStyle name="Separador de milhares 56" xfId="244" xr:uid="{00000000-0005-0000-0000-00000C010000}"/>
    <cellStyle name="Separador de milhares 56 2" xfId="245" xr:uid="{00000000-0005-0000-0000-00000D010000}"/>
    <cellStyle name="Separador de milhares 57" xfId="246" xr:uid="{00000000-0005-0000-0000-00000E010000}"/>
    <cellStyle name="Separador de milhares 57 2" xfId="247" xr:uid="{00000000-0005-0000-0000-00000F010000}"/>
    <cellStyle name="Separador de milhares 58" xfId="248" xr:uid="{00000000-0005-0000-0000-000010010000}"/>
    <cellStyle name="Separador de milhares 58 2" xfId="249" xr:uid="{00000000-0005-0000-0000-000011010000}"/>
    <cellStyle name="Separador de milhares 59" xfId="250" xr:uid="{00000000-0005-0000-0000-000012010000}"/>
    <cellStyle name="Separador de milhares 59 2" xfId="251" xr:uid="{00000000-0005-0000-0000-000013010000}"/>
    <cellStyle name="Separador de milhares 6" xfId="252" xr:uid="{00000000-0005-0000-0000-000014010000}"/>
    <cellStyle name="Separador de milhares 6 2" xfId="253" xr:uid="{00000000-0005-0000-0000-000015010000}"/>
    <cellStyle name="Separador de milhares 60" xfId="254" xr:uid="{00000000-0005-0000-0000-000016010000}"/>
    <cellStyle name="Separador de milhares 60 2" xfId="255" xr:uid="{00000000-0005-0000-0000-000017010000}"/>
    <cellStyle name="Separador de milhares 61" xfId="256" xr:uid="{00000000-0005-0000-0000-000018010000}"/>
    <cellStyle name="Separador de milhares 61 2" xfId="257" xr:uid="{00000000-0005-0000-0000-000019010000}"/>
    <cellStyle name="Separador de milhares 62" xfId="258" xr:uid="{00000000-0005-0000-0000-00001A010000}"/>
    <cellStyle name="Separador de milhares 62 2" xfId="259" xr:uid="{00000000-0005-0000-0000-00001B010000}"/>
    <cellStyle name="Separador de milhares 63" xfId="260" xr:uid="{00000000-0005-0000-0000-00001C010000}"/>
    <cellStyle name="Separador de milhares 63 2" xfId="261" xr:uid="{00000000-0005-0000-0000-00001D010000}"/>
    <cellStyle name="Separador de milhares 64" xfId="262" xr:uid="{00000000-0005-0000-0000-00001E010000}"/>
    <cellStyle name="Separador de milhares 64 2" xfId="263" xr:uid="{00000000-0005-0000-0000-00001F010000}"/>
    <cellStyle name="Separador de milhares 65" xfId="264" xr:uid="{00000000-0005-0000-0000-000020010000}"/>
    <cellStyle name="Separador de milhares 65 2" xfId="265" xr:uid="{00000000-0005-0000-0000-000021010000}"/>
    <cellStyle name="Separador de milhares 66" xfId="266" xr:uid="{00000000-0005-0000-0000-000022010000}"/>
    <cellStyle name="Separador de milhares 66 2" xfId="267" xr:uid="{00000000-0005-0000-0000-000023010000}"/>
    <cellStyle name="Separador de milhares 67" xfId="268" xr:uid="{00000000-0005-0000-0000-000024010000}"/>
    <cellStyle name="Separador de milhares 67 2" xfId="269" xr:uid="{00000000-0005-0000-0000-000025010000}"/>
    <cellStyle name="Separador de milhares 68" xfId="270" xr:uid="{00000000-0005-0000-0000-000026010000}"/>
    <cellStyle name="Separador de milhares 68 2" xfId="271" xr:uid="{00000000-0005-0000-0000-000027010000}"/>
    <cellStyle name="Separador de milhares 69" xfId="272" xr:uid="{00000000-0005-0000-0000-000028010000}"/>
    <cellStyle name="Separador de milhares 69 2" xfId="273" xr:uid="{00000000-0005-0000-0000-000029010000}"/>
    <cellStyle name="Separador de milhares 7" xfId="274" xr:uid="{00000000-0005-0000-0000-00002A010000}"/>
    <cellStyle name="Separador de milhares 7 2" xfId="275" xr:uid="{00000000-0005-0000-0000-00002B010000}"/>
    <cellStyle name="Separador de milhares 70" xfId="276" xr:uid="{00000000-0005-0000-0000-00002C010000}"/>
    <cellStyle name="Separador de milhares 70 2" xfId="277" xr:uid="{00000000-0005-0000-0000-00002D010000}"/>
    <cellStyle name="Separador de milhares 71" xfId="278" xr:uid="{00000000-0005-0000-0000-00002E010000}"/>
    <cellStyle name="Separador de milhares 71 2" xfId="279" xr:uid="{00000000-0005-0000-0000-00002F010000}"/>
    <cellStyle name="Separador de milhares 72" xfId="280" xr:uid="{00000000-0005-0000-0000-000030010000}"/>
    <cellStyle name="Separador de milhares 72 2" xfId="281" xr:uid="{00000000-0005-0000-0000-000031010000}"/>
    <cellStyle name="Separador de milhares 73" xfId="282" xr:uid="{00000000-0005-0000-0000-000032010000}"/>
    <cellStyle name="Separador de milhares 8" xfId="283" xr:uid="{00000000-0005-0000-0000-000033010000}"/>
    <cellStyle name="Separador de milhares 8 2" xfId="284" xr:uid="{00000000-0005-0000-0000-000034010000}"/>
    <cellStyle name="Separador de milhares 9" xfId="285" xr:uid="{00000000-0005-0000-0000-000035010000}"/>
    <cellStyle name="Separador de milhares 9 2" xfId="286" xr:uid="{00000000-0005-0000-0000-000036010000}"/>
    <cellStyle name="TableStyleLight1" xfId="287" xr:uid="{00000000-0005-0000-0000-000037010000}"/>
    <cellStyle name="TableStyleLight1 2" xfId="288" xr:uid="{00000000-0005-0000-0000-000038010000}"/>
    <cellStyle name="TableStyleLight1 2 2" xfId="289" xr:uid="{00000000-0005-0000-0000-000039010000}"/>
    <cellStyle name="TableStyleLight1 3" xfId="290" xr:uid="{00000000-0005-0000-0000-00003A010000}"/>
    <cellStyle name="Título" xfId="3" xr:uid="{00000000-0005-0000-0000-00003B010000}"/>
    <cellStyle name="Título 1 1" xfId="293" xr:uid="{00000000-0005-0000-0000-00003C010000}"/>
    <cellStyle name="Título 1 1 1" xfId="294" xr:uid="{00000000-0005-0000-0000-00003D010000}"/>
    <cellStyle name="Título 1 1 2" xfId="295" xr:uid="{00000000-0005-0000-0000-00003E010000}"/>
    <cellStyle name="Titulo1" xfId="291" xr:uid="{00000000-0005-0000-0000-00003F010000}"/>
    <cellStyle name="Título1" xfId="4" xr:uid="{00000000-0005-0000-0000-000040010000}"/>
    <cellStyle name="Titulo2" xfId="292" xr:uid="{00000000-0005-0000-0000-000041010000}"/>
    <cellStyle name="Vírgula 2" xfId="296" xr:uid="{00000000-0005-0000-0000-000042010000}"/>
    <cellStyle name="Vírgula 2 2" xfId="297" xr:uid="{00000000-0005-0000-0000-000043010000}"/>
    <cellStyle name="Vírgula 2 2 2" xfId="298" xr:uid="{00000000-0005-0000-0000-000044010000}"/>
    <cellStyle name="Vírgula 2 2 2 2" xfId="299" xr:uid="{00000000-0005-0000-0000-000045010000}"/>
    <cellStyle name="Vírgula 2 3" xfId="300" xr:uid="{00000000-0005-0000-0000-000046010000}"/>
    <cellStyle name="Vírgula 3" xfId="301" xr:uid="{00000000-0005-0000-0000-000047010000}"/>
    <cellStyle name="Vírgula 3 2" xfId="302" xr:uid="{00000000-0005-0000-0000-000048010000}"/>
    <cellStyle name="Vírgula 4" xfId="303" xr:uid="{00000000-0005-0000-0000-000049010000}"/>
    <cellStyle name="Vírgula 4 2" xfId="304" xr:uid="{00000000-0005-0000-0000-00004A010000}"/>
    <cellStyle name="Vírgula 4 2 2" xfId="305" xr:uid="{00000000-0005-0000-0000-00004B010000}"/>
    <cellStyle name="Vírgula 4 2 2 2" xfId="306" xr:uid="{00000000-0005-0000-0000-00004C010000}"/>
    <cellStyle name="Vírgula 4 2 3" xfId="307" xr:uid="{00000000-0005-0000-0000-00004D010000}"/>
    <cellStyle name="Vírgula 4 3" xfId="308" xr:uid="{00000000-0005-0000-0000-00004E010000}"/>
    <cellStyle name="Vírgula 5" xfId="309" xr:uid="{00000000-0005-0000-0000-00004F010000}"/>
    <cellStyle name="Vírgula 5 2" xfId="310" xr:uid="{00000000-0005-0000-0000-000050010000}"/>
    <cellStyle name="Vírgula 5 3" xfId="311" xr:uid="{00000000-0005-0000-0000-000051010000}"/>
    <cellStyle name="Vírgula 6" xfId="312" xr:uid="{00000000-0005-0000-0000-000052010000}"/>
    <cellStyle name="Vírgula 6 2" xfId="313" xr:uid="{00000000-0005-0000-0000-000053010000}"/>
    <cellStyle name="Vírgula 7" xfId="314" xr:uid="{00000000-0005-0000-0000-000054010000}"/>
    <cellStyle name="Vírgula 8" xfId="315" xr:uid="{00000000-0005-0000-0000-000055010000}"/>
    <cellStyle name="Vírgula 9" xfId="316" xr:uid="{00000000-0005-0000-0000-000056010000}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9211E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1"/>
  <sheetViews>
    <sheetView zoomScale="75" zoomScaleNormal="75" workbookViewId="0">
      <selection sqref="A1:V1"/>
    </sheetView>
  </sheetViews>
  <sheetFormatPr defaultColWidth="11.5703125" defaultRowHeight="15" x14ac:dyDescent="0.25"/>
  <cols>
    <col min="1" max="1" width="12.28515625" customWidth="1"/>
    <col min="2" max="2" width="18.42578125" customWidth="1"/>
    <col min="4" max="4" width="12.28515625" customWidth="1"/>
    <col min="6" max="6" width="14.7109375" customWidth="1"/>
    <col min="12" max="13" width="12" customWidth="1"/>
    <col min="16" max="16" width="10.28515625" customWidth="1"/>
    <col min="21" max="21" width="16.140625" customWidth="1"/>
    <col min="22" max="22" width="10.28515625" customWidth="1"/>
  </cols>
  <sheetData>
    <row r="1" spans="1:22" ht="17.100000000000001" customHeight="1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</row>
    <row r="2" spans="1:22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</row>
    <row r="3" spans="1:22" x14ac:dyDescent="0.25">
      <c r="A3" s="71" t="s">
        <v>1</v>
      </c>
      <c r="B3" s="71"/>
      <c r="C3" s="71"/>
      <c r="D3" s="71"/>
      <c r="E3" s="71"/>
      <c r="F3" s="71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</row>
    <row r="4" spans="1:22" ht="15.75" customHeight="1" x14ac:dyDescent="0.25">
      <c r="A4" s="73" t="s">
        <v>2</v>
      </c>
      <c r="B4" s="73"/>
      <c r="C4" s="73"/>
      <c r="D4" s="73"/>
      <c r="E4" s="73"/>
      <c r="F4" s="73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</row>
    <row r="5" spans="1:22" ht="15.75" customHeight="1" x14ac:dyDescent="0.25">
      <c r="A5" s="73" t="s">
        <v>3</v>
      </c>
      <c r="B5" s="73"/>
      <c r="C5" s="73"/>
      <c r="D5" s="73"/>
      <c r="E5" s="73"/>
      <c r="F5" s="73"/>
      <c r="G5" s="74" t="s">
        <v>4</v>
      </c>
      <c r="H5" s="74"/>
      <c r="I5" s="74"/>
      <c r="J5" s="74"/>
      <c r="K5" s="74"/>
      <c r="L5" s="74" t="s">
        <v>4</v>
      </c>
      <c r="M5" s="74"/>
      <c r="N5" s="74"/>
      <c r="O5" s="74"/>
      <c r="P5" s="74"/>
      <c r="Q5" s="74" t="s">
        <v>4</v>
      </c>
      <c r="R5" s="74"/>
      <c r="S5" s="74"/>
      <c r="T5" s="74"/>
      <c r="U5" s="74"/>
      <c r="V5" s="5"/>
    </row>
    <row r="6" spans="1:22" ht="15.75" customHeight="1" x14ac:dyDescent="0.25">
      <c r="A6" s="73" t="s">
        <v>5</v>
      </c>
      <c r="B6" s="73"/>
      <c r="C6" s="73"/>
      <c r="D6" s="73"/>
      <c r="E6" s="73"/>
      <c r="F6" s="73"/>
      <c r="G6" s="75" t="s">
        <v>6</v>
      </c>
      <c r="H6" s="75"/>
      <c r="I6" s="75"/>
      <c r="J6" s="75"/>
      <c r="K6" s="75"/>
      <c r="L6" s="75" t="s">
        <v>7</v>
      </c>
      <c r="M6" s="75"/>
      <c r="N6" s="75"/>
      <c r="O6" s="75"/>
      <c r="P6" s="75"/>
      <c r="Q6" s="75" t="s">
        <v>8</v>
      </c>
      <c r="R6" s="75"/>
      <c r="S6" s="75"/>
      <c r="T6" s="75"/>
      <c r="U6" s="75"/>
      <c r="V6" s="5"/>
    </row>
    <row r="7" spans="1:22" x14ac:dyDescent="0.25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</row>
    <row r="8" spans="1:22" ht="15.75" customHeight="1" x14ac:dyDescent="0.25">
      <c r="A8" s="76" t="s">
        <v>9</v>
      </c>
      <c r="B8" s="76" t="s">
        <v>10</v>
      </c>
      <c r="C8" s="77" t="s">
        <v>11</v>
      </c>
      <c r="D8" s="77"/>
      <c r="E8" s="77"/>
      <c r="F8" s="77"/>
      <c r="G8" s="77" t="s">
        <v>12</v>
      </c>
      <c r="H8" s="77"/>
      <c r="I8" s="77" t="s">
        <v>13</v>
      </c>
      <c r="J8" s="77"/>
      <c r="K8" s="77"/>
      <c r="L8" s="77"/>
      <c r="M8" s="77"/>
      <c r="N8" s="77" t="s">
        <v>14</v>
      </c>
      <c r="O8" s="77"/>
      <c r="P8" s="78" t="s">
        <v>15</v>
      </c>
      <c r="Q8" s="77" t="s">
        <v>16</v>
      </c>
      <c r="R8" s="77"/>
      <c r="S8" s="77"/>
      <c r="T8" s="77"/>
      <c r="U8" s="77"/>
      <c r="V8" s="76" t="s">
        <v>17</v>
      </c>
    </row>
    <row r="9" spans="1:22" ht="45" x14ac:dyDescent="0.25">
      <c r="A9" s="76"/>
      <c r="B9" s="76"/>
      <c r="C9" s="6" t="s">
        <v>18</v>
      </c>
      <c r="D9" s="6" t="s">
        <v>19</v>
      </c>
      <c r="E9" s="6" t="s">
        <v>20</v>
      </c>
      <c r="F9" s="6" t="s">
        <v>21</v>
      </c>
      <c r="G9" s="6" t="s">
        <v>22</v>
      </c>
      <c r="H9" s="6" t="s">
        <v>23</v>
      </c>
      <c r="I9" s="6" t="s">
        <v>18</v>
      </c>
      <c r="J9" s="6" t="s">
        <v>24</v>
      </c>
      <c r="K9" s="6" t="s">
        <v>25</v>
      </c>
      <c r="L9" s="6" t="s">
        <v>26</v>
      </c>
      <c r="M9" s="6" t="s">
        <v>27</v>
      </c>
      <c r="N9" s="6" t="s">
        <v>28</v>
      </c>
      <c r="O9" s="6" t="s">
        <v>29</v>
      </c>
      <c r="P9" s="78"/>
      <c r="Q9" s="6" t="s">
        <v>30</v>
      </c>
      <c r="R9" s="6" t="s">
        <v>31</v>
      </c>
      <c r="S9" s="6" t="s">
        <v>32</v>
      </c>
      <c r="T9" s="6" t="s">
        <v>33</v>
      </c>
      <c r="U9" s="6" t="s">
        <v>34</v>
      </c>
      <c r="V9" s="76"/>
    </row>
    <row r="10" spans="1:22" x14ac:dyDescent="0.25">
      <c r="A10" s="7" t="s">
        <v>35</v>
      </c>
      <c r="B10" s="7" t="s">
        <v>36</v>
      </c>
      <c r="C10" s="8" t="s">
        <v>37</v>
      </c>
      <c r="D10" s="7" t="s">
        <v>38</v>
      </c>
      <c r="E10" s="7" t="s">
        <v>39</v>
      </c>
      <c r="F10" s="7" t="s">
        <v>40</v>
      </c>
      <c r="G10" s="7" t="s">
        <v>41</v>
      </c>
      <c r="H10" s="7" t="s">
        <v>42</v>
      </c>
      <c r="I10" s="7" t="s">
        <v>43</v>
      </c>
      <c r="J10" s="7" t="s">
        <v>44</v>
      </c>
      <c r="K10" s="7" t="s">
        <v>45</v>
      </c>
      <c r="L10" s="7" t="s">
        <v>46</v>
      </c>
      <c r="M10" s="7" t="s">
        <v>47</v>
      </c>
      <c r="N10" s="7" t="s">
        <v>48</v>
      </c>
      <c r="O10" s="7" t="s">
        <v>49</v>
      </c>
      <c r="P10" s="9" t="s">
        <v>50</v>
      </c>
      <c r="Q10" s="9" t="s">
        <v>51</v>
      </c>
      <c r="R10" s="9" t="s">
        <v>52</v>
      </c>
      <c r="S10" s="9" t="s">
        <v>53</v>
      </c>
      <c r="T10" s="9" t="s">
        <v>54</v>
      </c>
      <c r="U10" s="9" t="s">
        <v>55</v>
      </c>
      <c r="V10" s="9" t="s">
        <v>56</v>
      </c>
    </row>
    <row r="11" spans="1:22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</row>
    <row r="13" spans="1:22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22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spans="1:22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spans="1:22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2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:22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:22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1:22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:22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spans="1:22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</row>
    <row r="25" spans="1:22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6" spans="1:22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1:22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1:22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2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2" x14ac:dyDescent="0.25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</row>
    <row r="32" spans="1:22" x14ac:dyDescent="0.25">
      <c r="A32" s="11"/>
      <c r="B32" s="79" t="s">
        <v>57</v>
      </c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</row>
    <row r="33" spans="1:22" ht="15.75" customHeight="1" x14ac:dyDescent="0.25">
      <c r="A33" s="12" t="s">
        <v>58</v>
      </c>
      <c r="B33" s="80" t="s">
        <v>59</v>
      </c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</row>
    <row r="34" spans="1:22" ht="15.75" customHeight="1" x14ac:dyDescent="0.25">
      <c r="A34" s="12" t="s">
        <v>60</v>
      </c>
      <c r="B34" s="80" t="s">
        <v>61</v>
      </c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</row>
    <row r="35" spans="1:22" ht="15.75" customHeight="1" x14ac:dyDescent="0.25">
      <c r="A35" s="12" t="s">
        <v>62</v>
      </c>
      <c r="B35" s="80" t="s">
        <v>63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</row>
    <row r="36" spans="1:22" ht="15.75" customHeight="1" x14ac:dyDescent="0.25">
      <c r="A36" s="12" t="s">
        <v>64</v>
      </c>
      <c r="B36" s="80" t="s">
        <v>65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</row>
    <row r="37" spans="1:22" ht="29.85" customHeight="1" x14ac:dyDescent="0.25">
      <c r="A37" s="12" t="s">
        <v>35</v>
      </c>
      <c r="B37" s="80" t="s">
        <v>66</v>
      </c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</row>
    <row r="38" spans="1:22" ht="15.75" customHeight="1" x14ac:dyDescent="0.25">
      <c r="A38" s="12" t="s">
        <v>36</v>
      </c>
      <c r="B38" s="81" t="s">
        <v>67</v>
      </c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</row>
    <row r="39" spans="1:22" ht="15.75" customHeight="1" x14ac:dyDescent="0.25">
      <c r="A39" s="12" t="s">
        <v>37</v>
      </c>
      <c r="B39" s="80" t="s">
        <v>68</v>
      </c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</row>
    <row r="40" spans="1:22" ht="15.75" customHeight="1" x14ac:dyDescent="0.25">
      <c r="A40" s="12" t="s">
        <v>38</v>
      </c>
      <c r="B40" s="80" t="s">
        <v>69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</row>
    <row r="41" spans="1:22" ht="15.75" customHeight="1" x14ac:dyDescent="0.25">
      <c r="A41" s="12" t="s">
        <v>39</v>
      </c>
      <c r="B41" s="80" t="s">
        <v>70</v>
      </c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</row>
    <row r="42" spans="1:22" ht="15.75" customHeight="1" x14ac:dyDescent="0.25">
      <c r="A42" s="13" t="s">
        <v>40</v>
      </c>
      <c r="B42" s="81" t="s">
        <v>71</v>
      </c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</row>
    <row r="43" spans="1:22" ht="15.75" customHeight="1" x14ac:dyDescent="0.25">
      <c r="A43" s="12" t="s">
        <v>41</v>
      </c>
      <c r="B43" s="80" t="s">
        <v>72</v>
      </c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</row>
    <row r="44" spans="1:22" ht="15.75" customHeight="1" x14ac:dyDescent="0.25">
      <c r="A44" s="12" t="s">
        <v>42</v>
      </c>
      <c r="B44" s="80" t="s">
        <v>73</v>
      </c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</row>
    <row r="45" spans="1:22" ht="15.75" customHeight="1" x14ac:dyDescent="0.25">
      <c r="A45" s="12" t="s">
        <v>43</v>
      </c>
      <c r="B45" s="80" t="s">
        <v>74</v>
      </c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</row>
    <row r="46" spans="1:22" ht="15.75" customHeight="1" x14ac:dyDescent="0.25">
      <c r="A46" s="12" t="s">
        <v>44</v>
      </c>
      <c r="B46" s="80" t="s">
        <v>75</v>
      </c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</row>
    <row r="47" spans="1:22" ht="15.75" customHeight="1" x14ac:dyDescent="0.25">
      <c r="A47" s="13" t="s">
        <v>45</v>
      </c>
      <c r="B47" s="81" t="s">
        <v>76</v>
      </c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</row>
    <row r="48" spans="1:22" ht="15.75" customHeight="1" x14ac:dyDescent="0.25">
      <c r="A48" s="13" t="s">
        <v>46</v>
      </c>
      <c r="B48" s="81" t="s">
        <v>77</v>
      </c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</row>
    <row r="49" spans="1:22" ht="15.75" customHeight="1" x14ac:dyDescent="0.25">
      <c r="A49" s="13" t="s">
        <v>47</v>
      </c>
      <c r="B49" s="81" t="s">
        <v>78</v>
      </c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</row>
    <row r="50" spans="1:22" ht="15.75" customHeight="1" x14ac:dyDescent="0.25">
      <c r="A50" s="13" t="s">
        <v>48</v>
      </c>
      <c r="B50" s="81" t="s">
        <v>79</v>
      </c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</row>
    <row r="51" spans="1:22" ht="15.75" customHeight="1" x14ac:dyDescent="0.25">
      <c r="A51" s="13" t="s">
        <v>49</v>
      </c>
      <c r="B51" s="81" t="s">
        <v>80</v>
      </c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</row>
    <row r="52" spans="1:22" ht="15.75" customHeight="1" x14ac:dyDescent="0.25">
      <c r="A52" s="12" t="s">
        <v>50</v>
      </c>
      <c r="B52" s="81" t="s">
        <v>81</v>
      </c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</row>
    <row r="53" spans="1:22" ht="15.75" customHeight="1" x14ac:dyDescent="0.25">
      <c r="A53" s="12" t="s">
        <v>51</v>
      </c>
      <c r="B53" s="80" t="s">
        <v>82</v>
      </c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</row>
    <row r="54" spans="1:22" ht="15.75" customHeight="1" x14ac:dyDescent="0.25">
      <c r="A54" s="13" t="s">
        <v>52</v>
      </c>
      <c r="B54" s="81" t="s">
        <v>83</v>
      </c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</row>
    <row r="55" spans="1:22" ht="15.75" customHeight="1" x14ac:dyDescent="0.25">
      <c r="A55" s="12" t="s">
        <v>53</v>
      </c>
      <c r="B55" s="81" t="s">
        <v>84</v>
      </c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</row>
    <row r="56" spans="1:22" ht="15.75" customHeight="1" x14ac:dyDescent="0.25">
      <c r="A56" s="12" t="s">
        <v>85</v>
      </c>
      <c r="B56" s="81" t="s">
        <v>86</v>
      </c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</row>
    <row r="57" spans="1:22" ht="15.75" customHeight="1" x14ac:dyDescent="0.25">
      <c r="A57" s="12" t="s">
        <v>55</v>
      </c>
      <c r="B57" s="81" t="s">
        <v>87</v>
      </c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</row>
    <row r="58" spans="1:22" ht="25.35" customHeight="1" x14ac:dyDescent="0.25">
      <c r="A58" s="12" t="s">
        <v>56</v>
      </c>
      <c r="B58" s="80" t="s">
        <v>88</v>
      </c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</row>
    <row r="59" spans="1:22" ht="15.75" customHeight="1" x14ac:dyDescent="0.25">
      <c r="A59" s="12" t="s">
        <v>89</v>
      </c>
      <c r="B59" s="80" t="s">
        <v>90</v>
      </c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</row>
    <row r="60" spans="1:22" ht="15.75" customHeight="1" x14ac:dyDescent="0.25">
      <c r="A60" s="12" t="s">
        <v>91</v>
      </c>
      <c r="B60" s="80" t="s">
        <v>92</v>
      </c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</row>
    <row r="61" spans="1:22" ht="15.75" customHeight="1" x14ac:dyDescent="0.25">
      <c r="A61" s="12" t="s">
        <v>93</v>
      </c>
      <c r="B61" s="80" t="s">
        <v>94</v>
      </c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</row>
  </sheetData>
  <sheetProtection sheet="1" objects="1" scenarios="1" selectLockedCells="1"/>
  <mergeCells count="55">
    <mergeCell ref="B61:V61"/>
    <mergeCell ref="B56:V56"/>
    <mergeCell ref="B57:V57"/>
    <mergeCell ref="B58:V58"/>
    <mergeCell ref="B59:V59"/>
    <mergeCell ref="B60:V60"/>
    <mergeCell ref="B51:V51"/>
    <mergeCell ref="B52:V52"/>
    <mergeCell ref="B53:V53"/>
    <mergeCell ref="B54:V54"/>
    <mergeCell ref="B55:V55"/>
    <mergeCell ref="B46:V46"/>
    <mergeCell ref="B47:V47"/>
    <mergeCell ref="B48:V48"/>
    <mergeCell ref="B49:V49"/>
    <mergeCell ref="B50:V50"/>
    <mergeCell ref="B41:V41"/>
    <mergeCell ref="B42:V42"/>
    <mergeCell ref="B43:V43"/>
    <mergeCell ref="B44:V44"/>
    <mergeCell ref="B45:V45"/>
    <mergeCell ref="B36:V36"/>
    <mergeCell ref="B37:V37"/>
    <mergeCell ref="B38:V38"/>
    <mergeCell ref="B39:V39"/>
    <mergeCell ref="B40:V40"/>
    <mergeCell ref="A31:V31"/>
    <mergeCell ref="B32:V32"/>
    <mergeCell ref="B33:V33"/>
    <mergeCell ref="B34:V34"/>
    <mergeCell ref="B35:V35"/>
    <mergeCell ref="A7:V7"/>
    <mergeCell ref="A8:A9"/>
    <mergeCell ref="B8:B9"/>
    <mergeCell ref="C8:F8"/>
    <mergeCell ref="G8:H8"/>
    <mergeCell ref="I8:M8"/>
    <mergeCell ref="N8:O8"/>
    <mergeCell ref="P8:P9"/>
    <mergeCell ref="Q8:U8"/>
    <mergeCell ref="V8:V9"/>
    <mergeCell ref="A5:F5"/>
    <mergeCell ref="G5:K5"/>
    <mergeCell ref="L5:P5"/>
    <mergeCell ref="Q5:U5"/>
    <mergeCell ref="A6:F6"/>
    <mergeCell ref="G6:K6"/>
    <mergeCell ref="L6:P6"/>
    <mergeCell ref="Q6:U6"/>
    <mergeCell ref="A1:V1"/>
    <mergeCell ref="A2:V2"/>
    <mergeCell ref="A3:F3"/>
    <mergeCell ref="G3:V3"/>
    <mergeCell ref="A4:F4"/>
    <mergeCell ref="G4:V4"/>
  </mergeCells>
  <printOptions horizontalCentered="1" verticalCentered="1"/>
  <pageMargins left="0.196527777777778" right="0.196527777777778" top="0.31527777777777799" bottom="0.31527777777777799" header="0.51180555555555496" footer="0.51180555555555496"/>
  <pageSetup paperSize="9" pageOrder="overThenDown" orientation="landscape" useFirstPageNumber="1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24"/>
  <sheetViews>
    <sheetView view="pageBreakPreview" topLeftCell="I9" zoomScale="80" zoomScaleNormal="75" zoomScaleSheetLayoutView="80" workbookViewId="0">
      <selection activeCell="M16" sqref="M16"/>
    </sheetView>
  </sheetViews>
  <sheetFormatPr defaultColWidth="11.5703125" defaultRowHeight="15" x14ac:dyDescent="0.25"/>
  <cols>
    <col min="1" max="1" width="22.42578125" style="14" customWidth="1"/>
    <col min="2" max="2" width="63.7109375" style="15" customWidth="1"/>
    <col min="3" max="3" width="14.5703125" style="14" bestFit="1" customWidth="1"/>
    <col min="4" max="4" width="63.7109375" style="16" customWidth="1"/>
    <col min="5" max="6" width="15.28515625" style="17" customWidth="1"/>
    <col min="7" max="7" width="18.140625" style="16" bestFit="1" customWidth="1"/>
    <col min="8" max="8" width="63.7109375" style="16" customWidth="1"/>
    <col min="9" max="9" width="12.7109375" style="14" customWidth="1"/>
    <col min="10" max="10" width="12.7109375" style="18" customWidth="1"/>
    <col min="11" max="11" width="10.140625" style="14" customWidth="1"/>
    <col min="12" max="12" width="15.28515625" style="17" customWidth="1"/>
    <col min="13" max="13" width="12.7109375" style="18" customWidth="1"/>
    <col min="14" max="14" width="10.140625" style="14" customWidth="1"/>
    <col min="15" max="16" width="15.28515625" style="17" customWidth="1"/>
    <col min="17" max="17" width="15.28515625" style="14" customWidth="1"/>
    <col min="18" max="21" width="15.28515625" style="17" customWidth="1"/>
    <col min="22" max="22" width="17.140625" style="14" customWidth="1"/>
    <col min="23" max="1024" width="11.5703125" style="19"/>
  </cols>
  <sheetData>
    <row r="1" spans="1:22" s="19" customFormat="1" ht="12.75" customHeight="1" x14ac:dyDescent="0.25">
      <c r="A1" s="20" t="s">
        <v>95</v>
      </c>
      <c r="B1" s="21" t="s">
        <v>96</v>
      </c>
      <c r="C1" s="2"/>
      <c r="D1" s="4"/>
      <c r="E1" s="82"/>
      <c r="F1" s="82"/>
      <c r="G1" s="82"/>
      <c r="H1" s="4"/>
      <c r="J1" s="22"/>
      <c r="K1" s="3"/>
      <c r="L1" s="23"/>
      <c r="M1" s="24"/>
      <c r="N1" s="25"/>
      <c r="O1" s="26"/>
      <c r="P1" s="3"/>
      <c r="Q1" s="3"/>
      <c r="R1" s="23"/>
      <c r="S1" s="23"/>
      <c r="T1" s="23"/>
      <c r="U1" s="23"/>
      <c r="V1" s="3"/>
    </row>
    <row r="2" spans="1:22" s="19" customFormat="1" ht="12.75" customHeight="1" x14ac:dyDescent="0.25">
      <c r="A2" s="20" t="s">
        <v>97</v>
      </c>
      <c r="B2" s="21" t="s">
        <v>96</v>
      </c>
      <c r="C2" s="2"/>
      <c r="D2" s="4" t="s">
        <v>4</v>
      </c>
      <c r="E2" s="82" t="s">
        <v>4</v>
      </c>
      <c r="F2" s="82" t="s">
        <v>4</v>
      </c>
      <c r="G2" s="82"/>
      <c r="H2" s="4" t="s">
        <v>4</v>
      </c>
      <c r="J2" s="22"/>
      <c r="K2" s="3"/>
      <c r="L2" s="23"/>
      <c r="M2" s="24"/>
      <c r="N2" s="25"/>
      <c r="O2" s="26"/>
      <c r="P2" s="3"/>
      <c r="Q2" s="3"/>
      <c r="R2" s="23"/>
      <c r="S2" s="23"/>
      <c r="T2" s="23"/>
      <c r="U2" s="23"/>
      <c r="V2" s="3"/>
    </row>
    <row r="3" spans="1:22" s="19" customFormat="1" ht="12.75" customHeight="1" x14ac:dyDescent="0.25">
      <c r="A3" s="20" t="s">
        <v>98</v>
      </c>
      <c r="B3" s="21" t="s">
        <v>168</v>
      </c>
      <c r="C3" s="2"/>
      <c r="D3" s="27" t="s">
        <v>99</v>
      </c>
      <c r="E3" s="83" t="s">
        <v>100</v>
      </c>
      <c r="F3" s="83"/>
      <c r="G3" s="83"/>
      <c r="H3" s="27" t="s">
        <v>99</v>
      </c>
      <c r="J3" s="22"/>
      <c r="K3" s="3"/>
      <c r="L3" s="23"/>
      <c r="M3" s="24"/>
      <c r="N3" s="25"/>
      <c r="O3" s="26"/>
      <c r="P3" s="3"/>
      <c r="Q3" s="3"/>
      <c r="R3" s="23"/>
      <c r="S3" s="23"/>
      <c r="T3" s="23"/>
      <c r="U3" s="23"/>
      <c r="V3" s="3"/>
    </row>
    <row r="4" spans="1:22" s="19" customFormat="1" ht="12.75" customHeight="1" x14ac:dyDescent="0.25">
      <c r="A4" s="20" t="s">
        <v>101</v>
      </c>
      <c r="B4" s="28" t="s">
        <v>102</v>
      </c>
      <c r="C4" s="2"/>
      <c r="D4" s="29" t="s">
        <v>103</v>
      </c>
      <c r="E4" s="84" t="s">
        <v>104</v>
      </c>
      <c r="F4" s="84"/>
      <c r="G4" s="84"/>
      <c r="H4" s="30" t="s">
        <v>105</v>
      </c>
      <c r="J4" s="22"/>
      <c r="K4" s="3"/>
      <c r="L4" s="23"/>
      <c r="M4" s="24"/>
      <c r="N4" s="25"/>
      <c r="O4" s="26"/>
      <c r="P4" s="3"/>
      <c r="Q4" s="3"/>
      <c r="R4" s="23"/>
      <c r="S4" s="23"/>
      <c r="T4" s="23"/>
      <c r="U4" s="23"/>
      <c r="V4" s="3"/>
    </row>
    <row r="5" spans="1:22" x14ac:dyDescent="0.25">
      <c r="A5" s="1"/>
      <c r="B5" s="31"/>
      <c r="C5" s="31"/>
      <c r="D5" s="31"/>
      <c r="E5" s="32"/>
      <c r="F5" s="32"/>
      <c r="G5" s="31"/>
      <c r="H5" s="31"/>
      <c r="I5" s="31"/>
      <c r="J5" s="33"/>
      <c r="K5" s="31"/>
      <c r="L5" s="34"/>
      <c r="M5" s="33"/>
      <c r="N5" s="31"/>
      <c r="O5" s="34"/>
      <c r="P5" s="34"/>
      <c r="Q5" s="31"/>
      <c r="R5" s="34"/>
      <c r="S5" s="34"/>
      <c r="T5" s="34"/>
      <c r="U5" s="34"/>
      <c r="V5" s="31"/>
    </row>
    <row r="6" spans="1:22" ht="15.75" customHeight="1" x14ac:dyDescent="0.25">
      <c r="A6" s="85" t="s">
        <v>106</v>
      </c>
      <c r="B6" s="85" t="s">
        <v>10</v>
      </c>
      <c r="C6" s="86" t="s">
        <v>11</v>
      </c>
      <c r="D6" s="86"/>
      <c r="E6" s="86"/>
      <c r="F6" s="86"/>
      <c r="G6" s="86" t="s">
        <v>12</v>
      </c>
      <c r="H6" s="86"/>
      <c r="I6" s="86" t="s">
        <v>13</v>
      </c>
      <c r="J6" s="86"/>
      <c r="K6" s="86"/>
      <c r="L6" s="86"/>
      <c r="M6" s="86"/>
      <c r="N6" s="86" t="s">
        <v>14</v>
      </c>
      <c r="O6" s="86"/>
      <c r="P6" s="87" t="s">
        <v>15</v>
      </c>
      <c r="Q6" s="86" t="s">
        <v>16</v>
      </c>
      <c r="R6" s="86"/>
      <c r="S6" s="86"/>
      <c r="T6" s="86"/>
      <c r="U6" s="86"/>
      <c r="V6" s="85" t="s">
        <v>17</v>
      </c>
    </row>
    <row r="7" spans="1:22" ht="60" x14ac:dyDescent="0.25">
      <c r="A7" s="85"/>
      <c r="B7" s="85"/>
      <c r="C7" s="35" t="s">
        <v>18</v>
      </c>
      <c r="D7" s="35" t="s">
        <v>19</v>
      </c>
      <c r="E7" s="36" t="s">
        <v>20</v>
      </c>
      <c r="F7" s="36" t="s">
        <v>21</v>
      </c>
      <c r="G7" s="35" t="s">
        <v>22</v>
      </c>
      <c r="H7" s="35" t="s">
        <v>23</v>
      </c>
      <c r="I7" s="35" t="s">
        <v>18</v>
      </c>
      <c r="J7" s="37" t="s">
        <v>24</v>
      </c>
      <c r="K7" s="35" t="s">
        <v>25</v>
      </c>
      <c r="L7" s="36" t="s">
        <v>26</v>
      </c>
      <c r="M7" s="37" t="s">
        <v>27</v>
      </c>
      <c r="N7" s="35" t="s">
        <v>28</v>
      </c>
      <c r="O7" s="36" t="s">
        <v>29</v>
      </c>
      <c r="P7" s="87"/>
      <c r="Q7" s="35" t="s">
        <v>30</v>
      </c>
      <c r="R7" s="36" t="s">
        <v>31</v>
      </c>
      <c r="S7" s="36" t="s">
        <v>32</v>
      </c>
      <c r="T7" s="36" t="s">
        <v>33</v>
      </c>
      <c r="U7" s="36" t="s">
        <v>34</v>
      </c>
      <c r="V7" s="85"/>
    </row>
    <row r="8" spans="1:22" ht="24" x14ac:dyDescent="0.25">
      <c r="A8" s="38" t="s">
        <v>137</v>
      </c>
      <c r="B8" s="38" t="s">
        <v>139</v>
      </c>
      <c r="C8" s="39"/>
      <c r="D8" s="39"/>
      <c r="E8" s="40"/>
      <c r="F8" s="41"/>
      <c r="G8" s="42" t="s">
        <v>113</v>
      </c>
      <c r="H8" s="42" t="s">
        <v>114</v>
      </c>
      <c r="I8" s="43" t="s">
        <v>138</v>
      </c>
      <c r="J8" s="44">
        <v>44308</v>
      </c>
      <c r="K8" s="43" t="s">
        <v>115</v>
      </c>
      <c r="L8" s="41">
        <v>1302196.93</v>
      </c>
      <c r="M8" s="45" t="s">
        <v>128</v>
      </c>
      <c r="N8" s="43" t="s">
        <v>115</v>
      </c>
      <c r="O8" s="45">
        <f>185787.69+99166.94</f>
        <v>284954.63</v>
      </c>
      <c r="P8" s="46" t="s">
        <v>128</v>
      </c>
      <c r="Q8" s="47"/>
      <c r="R8" s="45" t="s">
        <v>128</v>
      </c>
      <c r="S8" s="45" t="s">
        <v>128</v>
      </c>
      <c r="T8" s="45" t="s">
        <v>128</v>
      </c>
      <c r="U8" s="45">
        <v>830160.37</v>
      </c>
      <c r="V8" s="43" t="s">
        <v>175</v>
      </c>
    </row>
    <row r="9" spans="1:22" ht="24" x14ac:dyDescent="0.25">
      <c r="A9" s="47" t="s">
        <v>132</v>
      </c>
      <c r="B9" s="47" t="s">
        <v>134</v>
      </c>
      <c r="C9" s="47"/>
      <c r="D9" s="47"/>
      <c r="E9" s="47"/>
      <c r="F9" s="47"/>
      <c r="G9" s="47" t="s">
        <v>129</v>
      </c>
      <c r="H9" s="47" t="s">
        <v>130</v>
      </c>
      <c r="I9" s="47" t="s">
        <v>133</v>
      </c>
      <c r="J9" s="49">
        <v>44447</v>
      </c>
      <c r="K9" s="47" t="s">
        <v>116</v>
      </c>
      <c r="L9" s="46">
        <v>179119.07</v>
      </c>
      <c r="M9" s="45" t="s">
        <v>165</v>
      </c>
      <c r="N9" s="47" t="s">
        <v>170</v>
      </c>
      <c r="O9" s="46">
        <f>14359.84+24166.69</f>
        <v>38526.53</v>
      </c>
      <c r="P9" s="45" t="s">
        <v>128</v>
      </c>
      <c r="Q9" s="47"/>
      <c r="R9" s="45" t="s">
        <v>128</v>
      </c>
      <c r="S9" s="45" t="s">
        <v>128</v>
      </c>
      <c r="T9" s="45" t="s">
        <v>128</v>
      </c>
      <c r="U9" s="46">
        <v>154143.82</v>
      </c>
      <c r="V9" s="43" t="s">
        <v>110</v>
      </c>
    </row>
    <row r="10" spans="1:22" ht="24" x14ac:dyDescent="0.25">
      <c r="A10" s="47" t="s">
        <v>132</v>
      </c>
      <c r="B10" s="47" t="s">
        <v>135</v>
      </c>
      <c r="C10" s="47"/>
      <c r="D10" s="47"/>
      <c r="E10" s="47"/>
      <c r="F10" s="47"/>
      <c r="G10" s="47" t="s">
        <v>129</v>
      </c>
      <c r="H10" s="47" t="s">
        <v>130</v>
      </c>
      <c r="I10" s="47" t="s">
        <v>133</v>
      </c>
      <c r="J10" s="49">
        <v>44496</v>
      </c>
      <c r="K10" s="47" t="s">
        <v>116</v>
      </c>
      <c r="L10" s="46">
        <v>79991.08</v>
      </c>
      <c r="M10" s="45" t="s">
        <v>165</v>
      </c>
      <c r="N10" s="47" t="s">
        <v>123</v>
      </c>
      <c r="O10" s="46">
        <f>19288.85+3721.92-4253.6</f>
        <v>18757.169999999998</v>
      </c>
      <c r="P10" s="45" t="s">
        <v>128</v>
      </c>
      <c r="Q10" s="47"/>
      <c r="R10" s="45" t="s">
        <v>128</v>
      </c>
      <c r="S10" s="45" t="s">
        <v>128</v>
      </c>
      <c r="T10" s="45" t="s">
        <v>128</v>
      </c>
      <c r="U10" s="46">
        <v>76606.53</v>
      </c>
      <c r="V10" s="43" t="s">
        <v>110</v>
      </c>
    </row>
    <row r="11" spans="1:22" ht="24" x14ac:dyDescent="0.25">
      <c r="A11" s="47" t="s">
        <v>132</v>
      </c>
      <c r="B11" s="47" t="s">
        <v>136</v>
      </c>
      <c r="C11" s="47"/>
      <c r="D11" s="47"/>
      <c r="E11" s="47"/>
      <c r="F11" s="47"/>
      <c r="G11" s="47" t="s">
        <v>129</v>
      </c>
      <c r="H11" s="47" t="s">
        <v>130</v>
      </c>
      <c r="I11" s="47" t="s">
        <v>133</v>
      </c>
      <c r="J11" s="49">
        <v>44503</v>
      </c>
      <c r="K11" s="47" t="s">
        <v>116</v>
      </c>
      <c r="L11" s="46">
        <v>322490.99</v>
      </c>
      <c r="M11" s="45" t="s">
        <v>165</v>
      </c>
      <c r="N11" s="47" t="s">
        <v>128</v>
      </c>
      <c r="O11" s="46" t="s">
        <v>128</v>
      </c>
      <c r="P11" s="45" t="s">
        <v>128</v>
      </c>
      <c r="Q11" s="47"/>
      <c r="R11" s="45">
        <v>56286.720000000001</v>
      </c>
      <c r="S11" s="45">
        <v>56286.720000000001</v>
      </c>
      <c r="T11" s="45">
        <v>56286.720000000001</v>
      </c>
      <c r="U11" s="46">
        <f>251946.49+T11</f>
        <v>308233.20999999996</v>
      </c>
      <c r="V11" s="43" t="s">
        <v>175</v>
      </c>
    </row>
    <row r="12" spans="1:22" x14ac:dyDescent="0.25">
      <c r="A12" s="47" t="s">
        <v>141</v>
      </c>
      <c r="B12" s="47" t="s">
        <v>142</v>
      </c>
      <c r="C12" s="47"/>
      <c r="D12" s="47"/>
      <c r="E12" s="47"/>
      <c r="F12" s="47"/>
      <c r="G12" s="47" t="s">
        <v>129</v>
      </c>
      <c r="H12" s="47" t="s">
        <v>130</v>
      </c>
      <c r="I12" s="47" t="s">
        <v>140</v>
      </c>
      <c r="J12" s="49">
        <v>44568</v>
      </c>
      <c r="K12" s="47" t="s">
        <v>119</v>
      </c>
      <c r="L12" s="46">
        <v>2369755.77</v>
      </c>
      <c r="M12" s="45" t="s">
        <v>128</v>
      </c>
      <c r="N12" s="45" t="s">
        <v>123</v>
      </c>
      <c r="O12" s="45">
        <v>582387.36</v>
      </c>
      <c r="P12" s="45" t="s">
        <v>128</v>
      </c>
      <c r="Q12" s="46"/>
      <c r="R12" s="45">
        <v>172766.97</v>
      </c>
      <c r="S12" s="45">
        <v>172766.97</v>
      </c>
      <c r="T12" s="45">
        <v>172766.97</v>
      </c>
      <c r="U12" s="45">
        <f>1534135.37+T12</f>
        <v>1706902.34</v>
      </c>
      <c r="V12" s="43" t="s">
        <v>110</v>
      </c>
    </row>
    <row r="13" spans="1:22" ht="24" x14ac:dyDescent="0.25">
      <c r="A13" s="47" t="s">
        <v>131</v>
      </c>
      <c r="B13" s="47" t="s">
        <v>111</v>
      </c>
      <c r="C13" s="47" t="s">
        <v>112</v>
      </c>
      <c r="D13" s="47" t="s">
        <v>109</v>
      </c>
      <c r="E13" s="48">
        <v>1310292.3</v>
      </c>
      <c r="F13" s="48">
        <v>592691.26</v>
      </c>
      <c r="G13" s="47" t="s">
        <v>113</v>
      </c>
      <c r="H13" s="47" t="s">
        <v>114</v>
      </c>
      <c r="I13" s="47" t="s">
        <v>166</v>
      </c>
      <c r="J13" s="49">
        <v>44580</v>
      </c>
      <c r="K13" s="47" t="s">
        <v>118</v>
      </c>
      <c r="L13" s="46">
        <v>1169219.8700000001</v>
      </c>
      <c r="M13" s="49" t="s">
        <v>128</v>
      </c>
      <c r="N13" s="47" t="s">
        <v>118</v>
      </c>
      <c r="O13" s="46" t="s">
        <v>128</v>
      </c>
      <c r="P13" s="47" t="s">
        <v>128</v>
      </c>
      <c r="Q13" s="47"/>
      <c r="R13" s="45">
        <v>101388.39</v>
      </c>
      <c r="S13" s="45" t="s">
        <v>128</v>
      </c>
      <c r="T13" s="45" t="s">
        <v>128</v>
      </c>
      <c r="U13" s="54">
        <v>495849.49</v>
      </c>
      <c r="V13" s="43" t="s">
        <v>110</v>
      </c>
    </row>
    <row r="14" spans="1:22" ht="36" x14ac:dyDescent="0.25">
      <c r="A14" s="47" t="s">
        <v>141</v>
      </c>
      <c r="B14" s="47" t="s">
        <v>107</v>
      </c>
      <c r="C14" s="47" t="s">
        <v>108</v>
      </c>
      <c r="D14" s="47" t="s">
        <v>109</v>
      </c>
      <c r="E14" s="48">
        <v>1959902.26</v>
      </c>
      <c r="F14" s="48">
        <v>1135665.8200000003</v>
      </c>
      <c r="G14" s="47" t="s">
        <v>113</v>
      </c>
      <c r="H14" s="47" t="s">
        <v>114</v>
      </c>
      <c r="I14" s="47" t="s">
        <v>167</v>
      </c>
      <c r="J14" s="49">
        <v>44582</v>
      </c>
      <c r="K14" s="47" t="s">
        <v>118</v>
      </c>
      <c r="L14" s="46">
        <v>2634172.2200000002</v>
      </c>
      <c r="M14" s="49" t="s">
        <v>128</v>
      </c>
      <c r="N14" s="47" t="s">
        <v>118</v>
      </c>
      <c r="O14" s="46" t="s">
        <v>128</v>
      </c>
      <c r="P14" s="47" t="s">
        <v>128</v>
      </c>
      <c r="Q14" s="47"/>
      <c r="R14" s="45">
        <v>101184.4</v>
      </c>
      <c r="S14" s="45" t="s">
        <v>128</v>
      </c>
      <c r="T14" s="45" t="s">
        <v>128</v>
      </c>
      <c r="U14" s="54">
        <v>1314896.93</v>
      </c>
      <c r="V14" s="43" t="s">
        <v>110</v>
      </c>
    </row>
    <row r="15" spans="1:22" ht="24" x14ac:dyDescent="0.25">
      <c r="A15" s="47" t="s">
        <v>143</v>
      </c>
      <c r="B15" s="47" t="s">
        <v>147</v>
      </c>
      <c r="C15" s="47"/>
      <c r="D15" s="47"/>
      <c r="E15" s="47"/>
      <c r="F15" s="47"/>
      <c r="G15" s="47" t="s">
        <v>120</v>
      </c>
      <c r="H15" s="47" t="s">
        <v>121</v>
      </c>
      <c r="I15" s="47" t="s">
        <v>144</v>
      </c>
      <c r="J15" s="49">
        <v>44608</v>
      </c>
      <c r="K15" s="47" t="s">
        <v>118</v>
      </c>
      <c r="L15" s="46">
        <v>1674711.13</v>
      </c>
      <c r="M15" s="45" t="s">
        <v>198</v>
      </c>
      <c r="N15" s="47" t="s">
        <v>145</v>
      </c>
      <c r="O15" s="45">
        <f>133644.58+284646.64</f>
        <v>418291.22</v>
      </c>
      <c r="P15" s="45" t="s">
        <v>128</v>
      </c>
      <c r="Q15" s="46"/>
      <c r="R15" s="45">
        <v>168355.13</v>
      </c>
      <c r="S15" s="45">
        <v>168355.13</v>
      </c>
      <c r="T15" s="45">
        <v>168355.13</v>
      </c>
      <c r="U15" s="45">
        <f>1679808.02+T15</f>
        <v>1848163.15</v>
      </c>
      <c r="V15" s="43" t="s">
        <v>175</v>
      </c>
    </row>
    <row r="16" spans="1:22" ht="24" x14ac:dyDescent="0.25">
      <c r="A16" s="42" t="s">
        <v>153</v>
      </c>
      <c r="B16" s="47" t="s">
        <v>155</v>
      </c>
      <c r="C16" s="47" t="s">
        <v>158</v>
      </c>
      <c r="D16" s="47" t="s">
        <v>157</v>
      </c>
      <c r="E16" s="48">
        <v>1000000</v>
      </c>
      <c r="F16" s="47" t="s">
        <v>160</v>
      </c>
      <c r="G16" s="47" t="s">
        <v>120</v>
      </c>
      <c r="H16" s="47" t="s">
        <v>121</v>
      </c>
      <c r="I16" s="47" t="s">
        <v>156</v>
      </c>
      <c r="J16" s="49">
        <v>44785</v>
      </c>
      <c r="K16" s="47" t="s">
        <v>146</v>
      </c>
      <c r="L16" s="46">
        <v>1174282.1100000001</v>
      </c>
      <c r="M16" s="45" t="s">
        <v>199</v>
      </c>
      <c r="N16" s="47" t="s">
        <v>146</v>
      </c>
      <c r="O16" s="46" t="s">
        <v>128</v>
      </c>
      <c r="P16" s="47" t="s">
        <v>128</v>
      </c>
      <c r="Q16" s="47"/>
      <c r="R16" s="45">
        <v>73264.22</v>
      </c>
      <c r="S16" s="45">
        <v>73264.22</v>
      </c>
      <c r="T16" s="45">
        <v>73264.22</v>
      </c>
      <c r="U16" s="54">
        <f>728715.23+T16</f>
        <v>801979.45</v>
      </c>
      <c r="V16" s="43" t="s">
        <v>172</v>
      </c>
    </row>
    <row r="17" spans="1:22" ht="24" x14ac:dyDescent="0.25">
      <c r="A17" s="42" t="s">
        <v>154</v>
      </c>
      <c r="B17" s="47" t="s">
        <v>161</v>
      </c>
      <c r="C17" s="47" t="s">
        <v>159</v>
      </c>
      <c r="D17" s="47" t="s">
        <v>157</v>
      </c>
      <c r="E17" s="47" t="s">
        <v>162</v>
      </c>
      <c r="F17" s="47" t="s">
        <v>163</v>
      </c>
      <c r="G17" s="47" t="s">
        <v>120</v>
      </c>
      <c r="H17" s="47" t="s">
        <v>121</v>
      </c>
      <c r="I17" s="47" t="s">
        <v>164</v>
      </c>
      <c r="J17" s="49">
        <v>44789</v>
      </c>
      <c r="K17" s="42" t="s">
        <v>123</v>
      </c>
      <c r="L17" s="46">
        <v>4457358.16</v>
      </c>
      <c r="M17" s="55" t="s">
        <v>128</v>
      </c>
      <c r="N17" s="47" t="s">
        <v>123</v>
      </c>
      <c r="O17" s="46" t="s">
        <v>128</v>
      </c>
      <c r="P17" s="47" t="s">
        <v>128</v>
      </c>
      <c r="Q17" s="47"/>
      <c r="R17" s="45">
        <f>321594.53+262318.22+258370.8</f>
        <v>842283.55</v>
      </c>
      <c r="S17" s="45">
        <v>842283.55</v>
      </c>
      <c r="T17" s="45">
        <f>S17</f>
        <v>842283.55</v>
      </c>
      <c r="U17" s="54">
        <f>1123038.58+T17</f>
        <v>1965322.1300000001</v>
      </c>
      <c r="V17" s="43" t="s">
        <v>110</v>
      </c>
    </row>
    <row r="18" spans="1:22" x14ac:dyDescent="0.25">
      <c r="A18" s="47" t="s">
        <v>148</v>
      </c>
      <c r="B18" s="47" t="s">
        <v>150</v>
      </c>
      <c r="C18" s="47"/>
      <c r="D18" s="47"/>
      <c r="E18" s="47"/>
      <c r="F18" s="47"/>
      <c r="G18" s="47" t="s">
        <v>152</v>
      </c>
      <c r="H18" s="47" t="s">
        <v>151</v>
      </c>
      <c r="I18" s="47" t="s">
        <v>149</v>
      </c>
      <c r="J18" s="49">
        <v>44896</v>
      </c>
      <c r="K18" s="47" t="s">
        <v>118</v>
      </c>
      <c r="L18" s="46">
        <v>3755504.32</v>
      </c>
      <c r="M18" s="45" t="s">
        <v>128</v>
      </c>
      <c r="N18" s="45" t="s">
        <v>128</v>
      </c>
      <c r="O18" s="45" t="s">
        <v>128</v>
      </c>
      <c r="P18" s="45" t="s">
        <v>128</v>
      </c>
      <c r="Q18" s="47"/>
      <c r="R18" s="45">
        <v>155798.22000000003</v>
      </c>
      <c r="S18" s="45">
        <v>155798.22000000003</v>
      </c>
      <c r="T18" s="45">
        <v>155798.22000000003</v>
      </c>
      <c r="U18" s="45">
        <v>155798.22000000003</v>
      </c>
      <c r="V18" s="43" t="s">
        <v>110</v>
      </c>
    </row>
    <row r="19" spans="1:22" ht="24" x14ac:dyDescent="0.25">
      <c r="A19" s="47" t="s">
        <v>185</v>
      </c>
      <c r="B19" s="47" t="s">
        <v>186</v>
      </c>
      <c r="C19" s="47"/>
      <c r="D19" s="47"/>
      <c r="E19" s="48"/>
      <c r="F19" s="48"/>
      <c r="G19" s="47" t="s">
        <v>183</v>
      </c>
      <c r="H19" s="47" t="s">
        <v>182</v>
      </c>
      <c r="I19" s="47" t="s">
        <v>181</v>
      </c>
      <c r="J19" s="49">
        <v>44984</v>
      </c>
      <c r="K19" s="47" t="s">
        <v>119</v>
      </c>
      <c r="L19" s="46">
        <v>5260620.2</v>
      </c>
      <c r="M19" s="45" t="s">
        <v>128</v>
      </c>
      <c r="N19" s="45" t="s">
        <v>128</v>
      </c>
      <c r="O19" s="45" t="s">
        <v>128</v>
      </c>
      <c r="P19" s="45" t="s">
        <v>128</v>
      </c>
      <c r="Q19" s="47"/>
      <c r="R19" s="45" t="s">
        <v>128</v>
      </c>
      <c r="S19" s="45" t="s">
        <v>128</v>
      </c>
      <c r="T19" s="45" t="s">
        <v>128</v>
      </c>
      <c r="U19" s="45" t="s">
        <v>128</v>
      </c>
      <c r="V19" s="43" t="s">
        <v>110</v>
      </c>
    </row>
    <row r="20" spans="1:22" ht="24" x14ac:dyDescent="0.25">
      <c r="A20" s="47" t="s">
        <v>188</v>
      </c>
      <c r="B20" s="47" t="s">
        <v>187</v>
      </c>
      <c r="C20" s="47"/>
      <c r="D20" s="47"/>
      <c r="E20" s="48"/>
      <c r="F20" s="48"/>
      <c r="G20" s="47" t="s">
        <v>152</v>
      </c>
      <c r="H20" s="47" t="s">
        <v>151</v>
      </c>
      <c r="I20" s="47" t="s">
        <v>189</v>
      </c>
      <c r="J20" s="49">
        <v>44993</v>
      </c>
      <c r="K20" s="47" t="s">
        <v>123</v>
      </c>
      <c r="L20" s="46">
        <v>69582.16</v>
      </c>
      <c r="M20" s="45" t="s">
        <v>128</v>
      </c>
      <c r="N20" s="45" t="s">
        <v>128</v>
      </c>
      <c r="O20" s="45" t="s">
        <v>128</v>
      </c>
      <c r="P20" s="45" t="s">
        <v>128</v>
      </c>
      <c r="Q20" s="47"/>
      <c r="R20" s="45" t="s">
        <v>128</v>
      </c>
      <c r="S20" s="45" t="s">
        <v>128</v>
      </c>
      <c r="T20" s="45" t="s">
        <v>128</v>
      </c>
      <c r="U20" s="45" t="s">
        <v>128</v>
      </c>
      <c r="V20" s="43" t="s">
        <v>110</v>
      </c>
    </row>
    <row r="21" spans="1:22" ht="24" x14ac:dyDescent="0.25">
      <c r="A21" s="42" t="s">
        <v>191</v>
      </c>
      <c r="B21" s="42" t="s">
        <v>190</v>
      </c>
      <c r="C21" s="42"/>
      <c r="D21" s="61"/>
      <c r="E21" s="60"/>
      <c r="F21" s="60"/>
      <c r="G21" s="47" t="s">
        <v>152</v>
      </c>
      <c r="H21" s="47" t="s">
        <v>151</v>
      </c>
      <c r="I21" s="42" t="s">
        <v>192</v>
      </c>
      <c r="J21" s="62">
        <v>44993</v>
      </c>
      <c r="K21" s="42" t="s">
        <v>146</v>
      </c>
      <c r="L21" s="46">
        <v>320066.40000000002</v>
      </c>
      <c r="M21" s="45" t="s">
        <v>128</v>
      </c>
      <c r="N21" s="45" t="s">
        <v>128</v>
      </c>
      <c r="O21" s="45" t="s">
        <v>128</v>
      </c>
      <c r="P21" s="45" t="s">
        <v>128</v>
      </c>
      <c r="Q21" s="42"/>
      <c r="R21" s="45" t="s">
        <v>128</v>
      </c>
      <c r="S21" s="45" t="s">
        <v>128</v>
      </c>
      <c r="T21" s="45" t="s">
        <v>128</v>
      </c>
      <c r="U21" s="45" t="s">
        <v>128</v>
      </c>
      <c r="V21" s="43" t="s">
        <v>110</v>
      </c>
    </row>
    <row r="22" spans="1:22" ht="24" x14ac:dyDescent="0.25">
      <c r="A22" s="42" t="s">
        <v>177</v>
      </c>
      <c r="B22" s="42" t="s">
        <v>178</v>
      </c>
      <c r="C22" s="42"/>
      <c r="D22" s="61"/>
      <c r="E22" s="60"/>
      <c r="F22" s="60"/>
      <c r="G22" s="42" t="s">
        <v>179</v>
      </c>
      <c r="H22" s="42" t="s">
        <v>180</v>
      </c>
      <c r="I22" s="42" t="s">
        <v>184</v>
      </c>
      <c r="J22" s="62">
        <v>45012</v>
      </c>
      <c r="K22" s="42" t="s">
        <v>123</v>
      </c>
      <c r="L22" s="46">
        <v>421478.02</v>
      </c>
      <c r="M22" s="45" t="s">
        <v>128</v>
      </c>
      <c r="N22" s="45" t="s">
        <v>128</v>
      </c>
      <c r="O22" s="45" t="s">
        <v>128</v>
      </c>
      <c r="P22" s="45" t="s">
        <v>128</v>
      </c>
      <c r="Q22" s="42"/>
      <c r="R22" s="45" t="s">
        <v>128</v>
      </c>
      <c r="S22" s="45" t="s">
        <v>128</v>
      </c>
      <c r="T22" s="45" t="s">
        <v>128</v>
      </c>
      <c r="U22" s="45" t="s">
        <v>128</v>
      </c>
      <c r="V22" s="43" t="s">
        <v>110</v>
      </c>
    </row>
    <row r="23" spans="1:22" x14ac:dyDescent="0.25">
      <c r="A23" s="47"/>
      <c r="B23" s="47"/>
      <c r="C23" s="47"/>
      <c r="D23" s="47"/>
      <c r="E23" s="47"/>
      <c r="F23" s="47"/>
      <c r="G23" s="47"/>
      <c r="H23" s="47"/>
      <c r="I23" s="47"/>
      <c r="J23" s="49"/>
      <c r="K23" s="42"/>
      <c r="L23" s="46"/>
      <c r="M23" s="49"/>
      <c r="N23" s="47"/>
      <c r="O23" s="46"/>
      <c r="P23" s="47"/>
      <c r="Q23" s="47"/>
      <c r="R23" s="49"/>
      <c r="S23" s="47"/>
      <c r="T23" s="46"/>
      <c r="U23" s="47"/>
      <c r="V23" s="43"/>
    </row>
    <row r="24" spans="1:22" x14ac:dyDescent="0.25">
      <c r="A24" s="63"/>
      <c r="B24" s="63"/>
      <c r="C24" s="63"/>
      <c r="D24" s="63"/>
      <c r="E24" s="63"/>
      <c r="F24" s="63"/>
      <c r="G24" s="63"/>
      <c r="H24" s="63"/>
      <c r="I24" s="63"/>
      <c r="J24" s="64"/>
      <c r="K24" s="63"/>
      <c r="L24" s="65"/>
      <c r="M24" s="64"/>
      <c r="N24" s="63"/>
      <c r="O24" s="65"/>
      <c r="P24" s="63"/>
      <c r="Q24" s="63"/>
      <c r="R24" s="66"/>
      <c r="S24" s="59"/>
      <c r="T24" s="59"/>
      <c r="U24" s="59"/>
      <c r="V24" s="67"/>
    </row>
  </sheetData>
  <sheetProtection selectLockedCells="1"/>
  <mergeCells count="13">
    <mergeCell ref="I6:M6"/>
    <mergeCell ref="N6:O6"/>
    <mergeCell ref="P6:P7"/>
    <mergeCell ref="Q6:U6"/>
    <mergeCell ref="V6:V7"/>
    <mergeCell ref="E1:G1"/>
    <mergeCell ref="E2:G2"/>
    <mergeCell ref="E3:G3"/>
    <mergeCell ref="E4:G4"/>
    <mergeCell ref="A6:A7"/>
    <mergeCell ref="B6:B7"/>
    <mergeCell ref="C6:F6"/>
    <mergeCell ref="G6:H6"/>
  </mergeCells>
  <phoneticPr fontId="30" type="noConversion"/>
  <printOptions horizontalCentered="1"/>
  <pageMargins left="0.19685039370078741" right="0.19685039370078741" top="0.35433070866141736" bottom="0.35433070866141736" header="0.19685039370078741" footer="0.19685039370078741"/>
  <pageSetup paperSize="9" scale="43" fitToWidth="2" fitToHeight="100" pageOrder="overThenDown" orientation="landscape" useFirstPageNumber="1" horizontalDpi="300" verticalDpi="300" r:id="rId1"/>
  <headerFooter>
    <oddHeader>&amp;L&amp;"Arial,Negrito"&amp;12MAPA DEMONSTRATIVO DE OBRAS E SERVIÇOS DE ENGENHARIA&amp;R&amp;"Arial,Normal"&amp;12&amp;A</oddHeader>
    <oddFooter>&amp;C&amp;"Arial,Normal"&amp;10Página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J37"/>
  <sheetViews>
    <sheetView view="pageBreakPreview" topLeftCell="I7" zoomScale="80" zoomScaleNormal="75" zoomScaleSheetLayoutView="80" workbookViewId="0">
      <selection activeCell="M18" sqref="M18"/>
    </sheetView>
  </sheetViews>
  <sheetFormatPr defaultColWidth="11.5703125" defaultRowHeight="15" x14ac:dyDescent="0.25"/>
  <cols>
    <col min="1" max="1" width="22.42578125" style="14" customWidth="1"/>
    <col min="2" max="2" width="63.7109375" style="15" customWidth="1"/>
    <col min="3" max="3" width="12.7109375" style="14" customWidth="1"/>
    <col min="4" max="4" width="63.7109375" style="16" customWidth="1"/>
    <col min="5" max="6" width="15.28515625" style="17" customWidth="1"/>
    <col min="7" max="7" width="18.140625" style="16" bestFit="1" customWidth="1"/>
    <col min="8" max="8" width="63.7109375" style="16" customWidth="1"/>
    <col min="9" max="9" width="12.7109375" style="14" customWidth="1"/>
    <col min="10" max="10" width="12.7109375" style="18" customWidth="1"/>
    <col min="11" max="11" width="10.140625" style="14" customWidth="1"/>
    <col min="12" max="12" width="15.28515625" style="17" customWidth="1"/>
    <col min="13" max="13" width="12.7109375" style="18" customWidth="1"/>
    <col min="14" max="14" width="10.140625" style="14" customWidth="1"/>
    <col min="15" max="16" width="15.28515625" style="17" customWidth="1"/>
    <col min="17" max="17" width="15.28515625" style="14" customWidth="1"/>
    <col min="18" max="21" width="15.28515625" style="17" customWidth="1"/>
    <col min="22" max="22" width="17.140625" style="14" customWidth="1"/>
    <col min="23" max="1024" width="11.5703125" style="19"/>
  </cols>
  <sheetData>
    <row r="1" spans="1:22" s="19" customFormat="1" ht="12.75" customHeight="1" x14ac:dyDescent="0.25">
      <c r="A1" s="20" t="s">
        <v>95</v>
      </c>
      <c r="B1" s="21" t="s">
        <v>96</v>
      </c>
      <c r="C1" s="2"/>
      <c r="D1" s="4"/>
      <c r="E1" s="82"/>
      <c r="F1" s="82"/>
      <c r="G1" s="82"/>
      <c r="H1" s="4"/>
      <c r="J1" s="22"/>
      <c r="K1" s="3"/>
      <c r="L1" s="23"/>
      <c r="M1" s="24"/>
      <c r="N1" s="25"/>
      <c r="O1" s="26"/>
      <c r="P1" s="3"/>
      <c r="Q1" s="3"/>
      <c r="R1" s="23"/>
      <c r="S1" s="23"/>
      <c r="T1" s="23"/>
      <c r="U1" s="23"/>
      <c r="V1" s="3"/>
    </row>
    <row r="2" spans="1:22" s="19" customFormat="1" ht="12.75" customHeight="1" x14ac:dyDescent="0.25">
      <c r="A2" s="20" t="s">
        <v>97</v>
      </c>
      <c r="B2" s="21" t="s">
        <v>96</v>
      </c>
      <c r="C2" s="2"/>
      <c r="D2" s="4" t="s">
        <v>4</v>
      </c>
      <c r="E2" s="82" t="s">
        <v>4</v>
      </c>
      <c r="F2" s="82" t="s">
        <v>4</v>
      </c>
      <c r="G2" s="82"/>
      <c r="H2" s="4" t="s">
        <v>4</v>
      </c>
      <c r="J2" s="22"/>
      <c r="K2" s="3"/>
      <c r="L2" s="23"/>
      <c r="M2" s="24"/>
      <c r="N2" s="25"/>
      <c r="O2" s="26"/>
      <c r="P2" s="3"/>
      <c r="Q2" s="3"/>
      <c r="R2" s="23"/>
      <c r="S2" s="23"/>
      <c r="T2" s="23"/>
      <c r="U2" s="23"/>
      <c r="V2" s="3"/>
    </row>
    <row r="3" spans="1:22" s="19" customFormat="1" ht="12.75" customHeight="1" x14ac:dyDescent="0.25">
      <c r="A3" s="20" t="s">
        <v>98</v>
      </c>
      <c r="B3" s="21" t="s">
        <v>168</v>
      </c>
      <c r="C3" s="2"/>
      <c r="D3" s="27" t="s">
        <v>99</v>
      </c>
      <c r="E3" s="83" t="s">
        <v>100</v>
      </c>
      <c r="F3" s="83"/>
      <c r="G3" s="83"/>
      <c r="H3" s="27" t="s">
        <v>99</v>
      </c>
      <c r="J3" s="22"/>
      <c r="K3" s="3"/>
      <c r="L3" s="23"/>
      <c r="M3" s="24"/>
      <c r="N3" s="25"/>
      <c r="O3" s="26"/>
      <c r="P3" s="3"/>
      <c r="Q3" s="3"/>
      <c r="R3" s="23"/>
      <c r="S3" s="23"/>
      <c r="T3" s="23"/>
      <c r="U3" s="23"/>
      <c r="V3" s="3"/>
    </row>
    <row r="4" spans="1:22" s="19" customFormat="1" ht="12.75" customHeight="1" x14ac:dyDescent="0.25">
      <c r="A4" s="20" t="s">
        <v>101</v>
      </c>
      <c r="B4" s="28" t="s">
        <v>117</v>
      </c>
      <c r="C4" s="2"/>
      <c r="D4" s="29" t="s">
        <v>103</v>
      </c>
      <c r="E4" s="84" t="s">
        <v>104</v>
      </c>
      <c r="F4" s="84"/>
      <c r="G4" s="84"/>
      <c r="H4" s="30" t="s">
        <v>105</v>
      </c>
      <c r="J4" s="22"/>
      <c r="K4" s="3"/>
      <c r="L4" s="23"/>
      <c r="M4" s="24"/>
      <c r="N4" s="25"/>
      <c r="O4" s="26"/>
      <c r="P4" s="3"/>
      <c r="Q4" s="3"/>
      <c r="R4" s="23"/>
      <c r="S4" s="23"/>
      <c r="T4" s="23"/>
      <c r="U4" s="23"/>
      <c r="V4" s="3"/>
    </row>
    <row r="5" spans="1:22" x14ac:dyDescent="0.25">
      <c r="A5" s="1"/>
      <c r="B5" s="31"/>
      <c r="C5" s="31"/>
      <c r="D5" s="31"/>
      <c r="E5" s="32"/>
      <c r="F5" s="32"/>
      <c r="G5" s="31"/>
      <c r="H5" s="31"/>
      <c r="I5" s="31"/>
      <c r="J5" s="33"/>
      <c r="K5" s="31"/>
      <c r="L5" s="34"/>
      <c r="M5" s="33"/>
      <c r="N5" s="31"/>
      <c r="O5" s="34"/>
      <c r="P5" s="34"/>
      <c r="Q5" s="31"/>
      <c r="R5" s="34"/>
      <c r="S5" s="34"/>
      <c r="T5" s="34"/>
      <c r="U5" s="34"/>
      <c r="V5" s="31"/>
    </row>
    <row r="6" spans="1:22" ht="15.75" customHeight="1" x14ac:dyDescent="0.25">
      <c r="A6" s="85" t="s">
        <v>106</v>
      </c>
      <c r="B6" s="85" t="s">
        <v>10</v>
      </c>
      <c r="C6" s="86" t="s">
        <v>11</v>
      </c>
      <c r="D6" s="86"/>
      <c r="E6" s="86"/>
      <c r="F6" s="86"/>
      <c r="G6" s="86" t="s">
        <v>12</v>
      </c>
      <c r="H6" s="86"/>
      <c r="I6" s="86" t="s">
        <v>13</v>
      </c>
      <c r="J6" s="86"/>
      <c r="K6" s="86"/>
      <c r="L6" s="86"/>
      <c r="M6" s="86"/>
      <c r="N6" s="86" t="s">
        <v>14</v>
      </c>
      <c r="O6" s="86"/>
      <c r="P6" s="87" t="s">
        <v>15</v>
      </c>
      <c r="Q6" s="86" t="s">
        <v>16</v>
      </c>
      <c r="R6" s="86"/>
      <c r="S6" s="86"/>
      <c r="T6" s="86"/>
      <c r="U6" s="86"/>
      <c r="V6" s="85" t="s">
        <v>17</v>
      </c>
    </row>
    <row r="7" spans="1:22" ht="60" x14ac:dyDescent="0.25">
      <c r="A7" s="85"/>
      <c r="B7" s="85"/>
      <c r="C7" s="35" t="s">
        <v>18</v>
      </c>
      <c r="D7" s="35" t="s">
        <v>19</v>
      </c>
      <c r="E7" s="36" t="s">
        <v>20</v>
      </c>
      <c r="F7" s="36" t="s">
        <v>21</v>
      </c>
      <c r="G7" s="35" t="s">
        <v>22</v>
      </c>
      <c r="H7" s="35" t="s">
        <v>23</v>
      </c>
      <c r="I7" s="35" t="s">
        <v>18</v>
      </c>
      <c r="J7" s="37" t="s">
        <v>24</v>
      </c>
      <c r="K7" s="35" t="s">
        <v>25</v>
      </c>
      <c r="L7" s="36" t="s">
        <v>26</v>
      </c>
      <c r="M7" s="37" t="s">
        <v>27</v>
      </c>
      <c r="N7" s="35" t="s">
        <v>28</v>
      </c>
      <c r="O7" s="36" t="s">
        <v>29</v>
      </c>
      <c r="P7" s="87"/>
      <c r="Q7" s="35" t="s">
        <v>30</v>
      </c>
      <c r="R7" s="36" t="s">
        <v>31</v>
      </c>
      <c r="S7" s="36" t="s">
        <v>32</v>
      </c>
      <c r="T7" s="36" t="s">
        <v>33</v>
      </c>
      <c r="U7" s="36" t="s">
        <v>34</v>
      </c>
      <c r="V7" s="85"/>
    </row>
    <row r="8" spans="1:22" ht="24" x14ac:dyDescent="0.25">
      <c r="A8" s="47" t="s">
        <v>132</v>
      </c>
      <c r="B8" s="47" t="s">
        <v>134</v>
      </c>
      <c r="C8" s="47"/>
      <c r="D8" s="47"/>
      <c r="E8" s="47"/>
      <c r="F8" s="47"/>
      <c r="G8" s="47" t="s">
        <v>129</v>
      </c>
      <c r="H8" s="47" t="s">
        <v>130</v>
      </c>
      <c r="I8" s="47" t="s">
        <v>133</v>
      </c>
      <c r="J8" s="49">
        <v>44447</v>
      </c>
      <c r="K8" s="47" t="s">
        <v>116</v>
      </c>
      <c r="L8" s="46">
        <v>179119.07</v>
      </c>
      <c r="M8" s="45" t="s">
        <v>165</v>
      </c>
      <c r="N8" s="47" t="s">
        <v>170</v>
      </c>
      <c r="O8" s="46">
        <f>14359.84+24166.69</f>
        <v>38526.53</v>
      </c>
      <c r="P8" s="45" t="s">
        <v>128</v>
      </c>
      <c r="Q8" s="47"/>
      <c r="R8" s="45" t="s">
        <v>128</v>
      </c>
      <c r="S8" s="45" t="s">
        <v>128</v>
      </c>
      <c r="T8" s="45" t="s">
        <v>128</v>
      </c>
      <c r="U8" s="46">
        <v>154143.82</v>
      </c>
      <c r="V8" s="43" t="s">
        <v>110</v>
      </c>
    </row>
    <row r="9" spans="1:22" ht="24" x14ac:dyDescent="0.25">
      <c r="A9" s="47" t="s">
        <v>132</v>
      </c>
      <c r="B9" s="47" t="s">
        <v>135</v>
      </c>
      <c r="C9" s="47"/>
      <c r="D9" s="47"/>
      <c r="E9" s="47"/>
      <c r="F9" s="47"/>
      <c r="G9" s="47" t="s">
        <v>129</v>
      </c>
      <c r="H9" s="47" t="s">
        <v>130</v>
      </c>
      <c r="I9" s="47" t="s">
        <v>133</v>
      </c>
      <c r="J9" s="49">
        <v>44496</v>
      </c>
      <c r="K9" s="47" t="s">
        <v>116</v>
      </c>
      <c r="L9" s="46">
        <v>79991.08</v>
      </c>
      <c r="M9" s="45" t="s">
        <v>165</v>
      </c>
      <c r="N9" s="47" t="s">
        <v>123</v>
      </c>
      <c r="O9" s="46">
        <f>19288.85+3721.92-4253.6</f>
        <v>18757.169999999998</v>
      </c>
      <c r="P9" s="45" t="s">
        <v>128</v>
      </c>
      <c r="Q9" s="47"/>
      <c r="R9" s="45" t="s">
        <v>128</v>
      </c>
      <c r="S9" s="45" t="s">
        <v>128</v>
      </c>
      <c r="T9" s="45" t="s">
        <v>128</v>
      </c>
      <c r="U9" s="46">
        <v>76606.53</v>
      </c>
      <c r="V9" s="43" t="s">
        <v>110</v>
      </c>
    </row>
    <row r="10" spans="1:22" x14ac:dyDescent="0.25">
      <c r="A10" s="47" t="s">
        <v>141</v>
      </c>
      <c r="B10" s="47" t="s">
        <v>142</v>
      </c>
      <c r="C10" s="47"/>
      <c r="D10" s="47"/>
      <c r="E10" s="47"/>
      <c r="F10" s="47"/>
      <c r="G10" s="47" t="s">
        <v>129</v>
      </c>
      <c r="H10" s="47" t="s">
        <v>130</v>
      </c>
      <c r="I10" s="47" t="s">
        <v>140</v>
      </c>
      <c r="J10" s="49">
        <v>44568</v>
      </c>
      <c r="K10" s="47" t="s">
        <v>119</v>
      </c>
      <c r="L10" s="46">
        <v>2369755.77</v>
      </c>
      <c r="M10" s="45" t="s">
        <v>128</v>
      </c>
      <c r="N10" s="45" t="s">
        <v>123</v>
      </c>
      <c r="O10" s="45">
        <v>582387.36</v>
      </c>
      <c r="P10" s="45" t="s">
        <v>128</v>
      </c>
      <c r="Q10" s="46"/>
      <c r="R10" s="45">
        <f>T10</f>
        <v>266998.74</v>
      </c>
      <c r="S10" s="45">
        <v>94231.77</v>
      </c>
      <c r="T10" s="45">
        <f>172766.97+S10</f>
        <v>266998.74</v>
      </c>
      <c r="U10" s="45">
        <f>1534135.37+T10</f>
        <v>1801134.11</v>
      </c>
      <c r="V10" s="43" t="s">
        <v>110</v>
      </c>
    </row>
    <row r="11" spans="1:22" ht="24" x14ac:dyDescent="0.25">
      <c r="A11" s="47" t="s">
        <v>131</v>
      </c>
      <c r="B11" s="47" t="s">
        <v>111</v>
      </c>
      <c r="C11" s="47" t="s">
        <v>112</v>
      </c>
      <c r="D11" s="47" t="s">
        <v>109</v>
      </c>
      <c r="E11" s="48">
        <v>1310292.3</v>
      </c>
      <c r="F11" s="48">
        <v>592691.26</v>
      </c>
      <c r="G11" s="47" t="s">
        <v>113</v>
      </c>
      <c r="H11" s="47" t="s">
        <v>114</v>
      </c>
      <c r="I11" s="47" t="s">
        <v>166</v>
      </c>
      <c r="J11" s="49">
        <v>44580</v>
      </c>
      <c r="K11" s="47" t="s">
        <v>118</v>
      </c>
      <c r="L11" s="46">
        <v>1169219.8700000001</v>
      </c>
      <c r="M11" s="49" t="s">
        <v>128</v>
      </c>
      <c r="N11" s="47" t="s">
        <v>118</v>
      </c>
      <c r="O11" s="46" t="s">
        <v>128</v>
      </c>
      <c r="P11" s="47" t="s">
        <v>128</v>
      </c>
      <c r="Q11" s="68"/>
      <c r="R11" s="45">
        <f>101388.39+79479.23+102159.09</f>
        <v>283026.70999999996</v>
      </c>
      <c r="S11" s="45">
        <f>101388.39+79479.23+102159.09</f>
        <v>283026.70999999996</v>
      </c>
      <c r="T11" s="45">
        <f>101388.39+79479.23+102159.09</f>
        <v>283026.70999999996</v>
      </c>
      <c r="U11" s="54">
        <f>495849.49+T11</f>
        <v>778876.2</v>
      </c>
      <c r="V11" s="43" t="s">
        <v>110</v>
      </c>
    </row>
    <row r="12" spans="1:22" ht="48" x14ac:dyDescent="0.25">
      <c r="A12" s="47" t="s">
        <v>141</v>
      </c>
      <c r="B12" s="47" t="s">
        <v>107</v>
      </c>
      <c r="C12" s="47" t="s">
        <v>108</v>
      </c>
      <c r="D12" s="47" t="s">
        <v>109</v>
      </c>
      <c r="E12" s="48">
        <v>1959902.26</v>
      </c>
      <c r="F12" s="48">
        <v>1135665.8200000003</v>
      </c>
      <c r="G12" s="47" t="s">
        <v>113</v>
      </c>
      <c r="H12" s="47" t="s">
        <v>114</v>
      </c>
      <c r="I12" s="47" t="s">
        <v>167</v>
      </c>
      <c r="J12" s="49">
        <v>44582</v>
      </c>
      <c r="K12" s="47" t="s">
        <v>118</v>
      </c>
      <c r="L12" s="46">
        <v>2634172.2200000002</v>
      </c>
      <c r="M12" s="49" t="s">
        <v>128</v>
      </c>
      <c r="N12" s="47" t="s">
        <v>118</v>
      </c>
      <c r="O12" s="46" t="s">
        <v>128</v>
      </c>
      <c r="P12" s="47" t="s">
        <v>128</v>
      </c>
      <c r="Q12" s="47"/>
      <c r="R12" s="45">
        <f>101184.4+104792.43+186512.67</f>
        <v>392489.5</v>
      </c>
      <c r="S12" s="45">
        <f>101184.4+104792.43+186512.67</f>
        <v>392489.5</v>
      </c>
      <c r="T12" s="45">
        <f>101184.4+104792.43+186512.67</f>
        <v>392489.5</v>
      </c>
      <c r="U12" s="54">
        <f>1314896.93+T12</f>
        <v>1707386.43</v>
      </c>
      <c r="V12" s="43" t="s">
        <v>110</v>
      </c>
    </row>
    <row r="13" spans="1:22" ht="24" x14ac:dyDescent="0.25">
      <c r="A13" s="42" t="s">
        <v>153</v>
      </c>
      <c r="B13" s="47" t="s">
        <v>155</v>
      </c>
      <c r="C13" s="47" t="s">
        <v>158</v>
      </c>
      <c r="D13" s="47" t="s">
        <v>157</v>
      </c>
      <c r="E13" s="48">
        <v>1000000</v>
      </c>
      <c r="F13" s="47" t="s">
        <v>160</v>
      </c>
      <c r="G13" s="47" t="s">
        <v>120</v>
      </c>
      <c r="H13" s="47" t="s">
        <v>121</v>
      </c>
      <c r="I13" s="47" t="s">
        <v>156</v>
      </c>
      <c r="J13" s="49">
        <v>44785</v>
      </c>
      <c r="K13" s="47" t="s">
        <v>146</v>
      </c>
      <c r="L13" s="46">
        <v>1174282.1100000001</v>
      </c>
      <c r="M13" s="45" t="s">
        <v>199</v>
      </c>
      <c r="N13" s="47" t="s">
        <v>118</v>
      </c>
      <c r="O13" s="46" t="s">
        <v>128</v>
      </c>
      <c r="P13" s="47" t="s">
        <v>128</v>
      </c>
      <c r="Q13" s="47"/>
      <c r="R13" s="45">
        <v>73264.22</v>
      </c>
      <c r="S13" s="45" t="s">
        <v>128</v>
      </c>
      <c r="T13" s="45">
        <v>73264.22</v>
      </c>
      <c r="U13" s="54">
        <f>728715.23+T13</f>
        <v>801979.45</v>
      </c>
      <c r="V13" s="43" t="s">
        <v>172</v>
      </c>
    </row>
    <row r="14" spans="1:22" ht="24" x14ac:dyDescent="0.25">
      <c r="A14" s="42" t="s">
        <v>154</v>
      </c>
      <c r="B14" s="47" t="s">
        <v>161</v>
      </c>
      <c r="C14" s="47" t="s">
        <v>159</v>
      </c>
      <c r="D14" s="47" t="s">
        <v>157</v>
      </c>
      <c r="E14" s="47" t="s">
        <v>162</v>
      </c>
      <c r="F14" s="47" t="s">
        <v>163</v>
      </c>
      <c r="G14" s="47" t="s">
        <v>120</v>
      </c>
      <c r="H14" s="47" t="s">
        <v>121</v>
      </c>
      <c r="I14" s="47" t="s">
        <v>164</v>
      </c>
      <c r="J14" s="49">
        <v>44789</v>
      </c>
      <c r="K14" s="42" t="s">
        <v>123</v>
      </c>
      <c r="L14" s="46">
        <v>4457358.16</v>
      </c>
      <c r="M14" s="55" t="s">
        <v>128</v>
      </c>
      <c r="N14" s="47" t="s">
        <v>123</v>
      </c>
      <c r="O14" s="46" t="s">
        <v>128</v>
      </c>
      <c r="P14" s="47" t="s">
        <v>128</v>
      </c>
      <c r="Q14" s="47"/>
      <c r="R14" s="45">
        <f>T14</f>
        <v>948062.87000000011</v>
      </c>
      <c r="S14" s="45">
        <v>105779.32</v>
      </c>
      <c r="T14" s="45">
        <f>842283.55+S14</f>
        <v>948062.87000000011</v>
      </c>
      <c r="U14" s="54">
        <f>1123038.58+T14</f>
        <v>2071101.4500000002</v>
      </c>
      <c r="V14" s="43" t="s">
        <v>110</v>
      </c>
    </row>
    <row r="15" spans="1:22" x14ac:dyDescent="0.25">
      <c r="A15" s="47" t="s">
        <v>148</v>
      </c>
      <c r="B15" s="47" t="s">
        <v>150</v>
      </c>
      <c r="C15" s="47"/>
      <c r="D15" s="47"/>
      <c r="E15" s="47"/>
      <c r="F15" s="47"/>
      <c r="G15" s="47" t="s">
        <v>152</v>
      </c>
      <c r="H15" s="47" t="s">
        <v>151</v>
      </c>
      <c r="I15" s="47" t="s">
        <v>149</v>
      </c>
      <c r="J15" s="49">
        <v>44896</v>
      </c>
      <c r="K15" s="47" t="s">
        <v>118</v>
      </c>
      <c r="L15" s="46">
        <v>3755504.32</v>
      </c>
      <c r="M15" s="45" t="s">
        <v>128</v>
      </c>
      <c r="N15" s="45" t="s">
        <v>128</v>
      </c>
      <c r="O15" s="45">
        <v>588039.38</v>
      </c>
      <c r="P15" s="45" t="s">
        <v>128</v>
      </c>
      <c r="Q15" s="47"/>
      <c r="R15" s="45">
        <f>T15</f>
        <v>440792.58999999997</v>
      </c>
      <c r="S15" s="45">
        <f>39870.09+90156.97+154967.31</f>
        <v>284994.37</v>
      </c>
      <c r="T15" s="45">
        <f>155798.22+S15</f>
        <v>440792.58999999997</v>
      </c>
      <c r="U15" s="45">
        <f>T15</f>
        <v>440792.58999999997</v>
      </c>
      <c r="V15" s="43" t="s">
        <v>110</v>
      </c>
    </row>
    <row r="16" spans="1:22" ht="24" x14ac:dyDescent="0.25">
      <c r="A16" s="47" t="s">
        <v>185</v>
      </c>
      <c r="B16" s="47" t="s">
        <v>186</v>
      </c>
      <c r="C16" s="47"/>
      <c r="D16" s="47"/>
      <c r="E16" s="48"/>
      <c r="F16" s="48"/>
      <c r="G16" s="47" t="s">
        <v>183</v>
      </c>
      <c r="H16" s="47" t="s">
        <v>182</v>
      </c>
      <c r="I16" s="47" t="s">
        <v>181</v>
      </c>
      <c r="J16" s="49">
        <v>44984</v>
      </c>
      <c r="K16" s="47" t="s">
        <v>119</v>
      </c>
      <c r="L16" s="46">
        <v>5260620.2</v>
      </c>
      <c r="M16" s="45" t="s">
        <v>128</v>
      </c>
      <c r="N16" s="45" t="s">
        <v>128</v>
      </c>
      <c r="O16" s="45" t="s">
        <v>128</v>
      </c>
      <c r="P16" s="45" t="s">
        <v>128</v>
      </c>
      <c r="Q16" s="47"/>
      <c r="R16" s="45">
        <f>231815.57+136611.61+156612.34</f>
        <v>525039.52</v>
      </c>
      <c r="S16" s="45">
        <f>231815.57+136611.61+156612.34</f>
        <v>525039.52</v>
      </c>
      <c r="T16" s="45">
        <f>231815.57+136611.61+156612.34</f>
        <v>525039.52</v>
      </c>
      <c r="U16" s="45">
        <f>231815.57+136611.61+156612.34</f>
        <v>525039.52</v>
      </c>
      <c r="V16" s="43" t="s">
        <v>110</v>
      </c>
    </row>
    <row r="17" spans="1:22" ht="24" x14ac:dyDescent="0.25">
      <c r="A17" s="47" t="s">
        <v>188</v>
      </c>
      <c r="B17" s="47" t="s">
        <v>187</v>
      </c>
      <c r="C17" s="47"/>
      <c r="D17" s="47"/>
      <c r="E17" s="48"/>
      <c r="F17" s="48"/>
      <c r="G17" s="47" t="s">
        <v>152</v>
      </c>
      <c r="H17" s="47" t="s">
        <v>151</v>
      </c>
      <c r="I17" s="47" t="s">
        <v>189</v>
      </c>
      <c r="J17" s="49">
        <v>44993</v>
      </c>
      <c r="K17" s="47" t="s">
        <v>123</v>
      </c>
      <c r="L17" s="46">
        <v>69582.16</v>
      </c>
      <c r="M17" s="45" t="s">
        <v>202</v>
      </c>
      <c r="N17" s="45" t="s">
        <v>128</v>
      </c>
      <c r="O17" s="45" t="s">
        <v>128</v>
      </c>
      <c r="P17" s="45" t="s">
        <v>128</v>
      </c>
      <c r="Q17" s="47"/>
      <c r="R17" s="45">
        <v>47743.07</v>
      </c>
      <c r="S17" s="45">
        <v>47743.07</v>
      </c>
      <c r="T17" s="45">
        <v>47743.07</v>
      </c>
      <c r="U17" s="45">
        <v>47743.07</v>
      </c>
      <c r="V17" s="43" t="s">
        <v>172</v>
      </c>
    </row>
    <row r="18" spans="1:22" ht="24" x14ac:dyDescent="0.25">
      <c r="A18" s="42" t="s">
        <v>191</v>
      </c>
      <c r="B18" s="42" t="s">
        <v>190</v>
      </c>
      <c r="C18" s="42"/>
      <c r="D18" s="61"/>
      <c r="E18" s="60"/>
      <c r="F18" s="60"/>
      <c r="G18" s="47" t="s">
        <v>152</v>
      </c>
      <c r="H18" s="47" t="s">
        <v>151</v>
      </c>
      <c r="I18" s="42" t="s">
        <v>192</v>
      </c>
      <c r="J18" s="62">
        <v>44993</v>
      </c>
      <c r="K18" s="42" t="s">
        <v>146</v>
      </c>
      <c r="L18" s="46">
        <v>320066.40000000002</v>
      </c>
      <c r="M18" s="45" t="s">
        <v>203</v>
      </c>
      <c r="N18" s="45" t="s">
        <v>128</v>
      </c>
      <c r="O18" s="45" t="s">
        <v>128</v>
      </c>
      <c r="P18" s="45" t="s">
        <v>128</v>
      </c>
      <c r="Q18" s="42"/>
      <c r="R18" s="45">
        <f>101097.46+80076.8+133583.06</f>
        <v>314757.32</v>
      </c>
      <c r="S18" s="45">
        <f>101097.46+80076.8+133583.06</f>
        <v>314757.32</v>
      </c>
      <c r="T18" s="45">
        <f>101097.46+80076.8+133583.06</f>
        <v>314757.32</v>
      </c>
      <c r="U18" s="45">
        <f>101097.46+80076.8+133583.06</f>
        <v>314757.32</v>
      </c>
      <c r="V18" s="43" t="s">
        <v>175</v>
      </c>
    </row>
    <row r="19" spans="1:22" ht="24" x14ac:dyDescent="0.25">
      <c r="A19" s="42" t="s">
        <v>177</v>
      </c>
      <c r="B19" s="42" t="s">
        <v>178</v>
      </c>
      <c r="C19" s="42"/>
      <c r="D19" s="61"/>
      <c r="E19" s="60"/>
      <c r="F19" s="60"/>
      <c r="G19" s="42" t="s">
        <v>179</v>
      </c>
      <c r="H19" s="42" t="s">
        <v>180</v>
      </c>
      <c r="I19" s="42" t="s">
        <v>184</v>
      </c>
      <c r="J19" s="62">
        <v>45012</v>
      </c>
      <c r="K19" s="42" t="s">
        <v>123</v>
      </c>
      <c r="L19" s="46">
        <v>421478.02</v>
      </c>
      <c r="M19" s="45" t="s">
        <v>128</v>
      </c>
      <c r="N19" s="45" t="s">
        <v>128</v>
      </c>
      <c r="O19" s="45" t="s">
        <v>128</v>
      </c>
      <c r="P19" s="45" t="s">
        <v>128</v>
      </c>
      <c r="Q19" s="42"/>
      <c r="R19" s="45">
        <f>53588.31+39321.31</f>
        <v>92909.62</v>
      </c>
      <c r="S19" s="45">
        <f>53588.31+39321.31</f>
        <v>92909.62</v>
      </c>
      <c r="T19" s="45">
        <f>53588.31+39321.31</f>
        <v>92909.62</v>
      </c>
      <c r="U19" s="45">
        <f>53588.31+39321.31</f>
        <v>92909.62</v>
      </c>
      <c r="V19" s="43" t="s">
        <v>110</v>
      </c>
    </row>
    <row r="20" spans="1:22" x14ac:dyDescent="0.25">
      <c r="A20" s="42"/>
      <c r="B20" s="47"/>
      <c r="C20" s="47"/>
      <c r="D20" s="47"/>
      <c r="E20" s="47"/>
      <c r="F20" s="47"/>
      <c r="G20" s="47"/>
      <c r="H20" s="47"/>
      <c r="I20" s="47"/>
      <c r="J20" s="49"/>
      <c r="K20" s="47"/>
      <c r="L20" s="46"/>
      <c r="M20" s="49"/>
      <c r="N20" s="47"/>
      <c r="O20" s="54"/>
      <c r="P20" s="54"/>
      <c r="Q20" s="54"/>
      <c r="R20" s="54"/>
      <c r="S20" s="54"/>
      <c r="T20" s="54"/>
      <c r="U20" s="54"/>
      <c r="V20" s="43"/>
    </row>
    <row r="21" spans="1:22" x14ac:dyDescent="0.25">
      <c r="A21" s="47"/>
      <c r="B21" s="47"/>
      <c r="C21" s="47"/>
      <c r="D21" s="47"/>
      <c r="E21" s="47"/>
      <c r="F21" s="47"/>
      <c r="G21" s="47"/>
      <c r="H21" s="47"/>
      <c r="I21" s="47"/>
      <c r="J21" s="49"/>
      <c r="K21" s="47"/>
      <c r="L21" s="46"/>
      <c r="M21" s="49"/>
      <c r="N21" s="47"/>
      <c r="O21" s="47"/>
      <c r="P21" s="54"/>
      <c r="Q21" s="47"/>
      <c r="R21" s="54"/>
      <c r="S21" s="54"/>
      <c r="T21" s="54"/>
      <c r="U21" s="54"/>
      <c r="V21" s="43"/>
    </row>
    <row r="22" spans="1:22" x14ac:dyDescent="0.25">
      <c r="A22" s="47"/>
      <c r="B22" s="47"/>
      <c r="C22" s="47"/>
      <c r="D22" s="47"/>
      <c r="E22" s="47"/>
      <c r="F22" s="47"/>
      <c r="G22" s="42"/>
      <c r="H22" s="47"/>
      <c r="I22" s="47"/>
      <c r="J22" s="49"/>
      <c r="K22" s="47"/>
      <c r="L22" s="46"/>
      <c r="M22" s="49"/>
      <c r="N22" s="47"/>
      <c r="O22" s="46"/>
      <c r="P22" s="46"/>
      <c r="Q22" s="46"/>
      <c r="R22" s="46"/>
      <c r="S22" s="46"/>
      <c r="T22" s="46"/>
      <c r="U22" s="46"/>
      <c r="V22" s="43"/>
    </row>
    <row r="23" spans="1:22" x14ac:dyDescent="0.25">
      <c r="A23" s="47"/>
      <c r="B23" s="47"/>
      <c r="C23" s="47"/>
      <c r="D23" s="47"/>
      <c r="E23" s="47"/>
      <c r="F23" s="47"/>
      <c r="G23" s="42"/>
      <c r="H23" s="47"/>
      <c r="I23" s="47"/>
      <c r="J23" s="49"/>
      <c r="K23" s="47"/>
      <c r="L23" s="46"/>
      <c r="M23" s="49"/>
      <c r="N23" s="47"/>
      <c r="O23" s="46"/>
      <c r="P23" s="47"/>
      <c r="Q23" s="47"/>
      <c r="R23" s="46"/>
      <c r="S23" s="46"/>
      <c r="T23" s="46"/>
      <c r="U23" s="46"/>
      <c r="V23" s="43"/>
    </row>
    <row r="24" spans="1:22" x14ac:dyDescent="0.25">
      <c r="A24" s="50"/>
      <c r="B24" s="50"/>
      <c r="C24" s="50"/>
      <c r="D24" s="50"/>
      <c r="E24" s="50"/>
      <c r="F24" s="50"/>
      <c r="G24" s="50"/>
      <c r="H24" s="50"/>
      <c r="I24" s="50"/>
      <c r="J24" s="51"/>
      <c r="K24" s="50"/>
      <c r="L24" s="52"/>
      <c r="M24" s="51"/>
      <c r="N24" s="50"/>
      <c r="O24" s="52"/>
      <c r="P24" s="50"/>
      <c r="Q24" s="50"/>
      <c r="R24" s="53"/>
      <c r="S24" s="53"/>
      <c r="T24" s="53"/>
      <c r="U24" s="53"/>
      <c r="V24" s="43"/>
    </row>
    <row r="25" spans="1:22" x14ac:dyDescent="0.25">
      <c r="A25" s="50"/>
      <c r="B25" s="50"/>
      <c r="C25" s="50"/>
      <c r="D25" s="50"/>
      <c r="E25" s="50"/>
      <c r="F25" s="50"/>
      <c r="G25" s="50"/>
      <c r="H25" s="50"/>
      <c r="I25" s="50"/>
      <c r="J25" s="51"/>
      <c r="K25" s="50"/>
      <c r="L25" s="52"/>
      <c r="M25" s="51"/>
      <c r="N25" s="50"/>
      <c r="O25" s="52"/>
      <c r="P25" s="50"/>
      <c r="Q25" s="50"/>
      <c r="R25" s="52"/>
      <c r="S25" s="52"/>
      <c r="T25" s="52"/>
      <c r="U25" s="52"/>
      <c r="V25" s="43"/>
    </row>
    <row r="26" spans="1:22" x14ac:dyDescent="0.25">
      <c r="A26" s="50"/>
      <c r="B26" s="50"/>
      <c r="C26" s="50"/>
      <c r="D26" s="50"/>
      <c r="E26" s="50"/>
      <c r="F26" s="50"/>
      <c r="G26" s="50"/>
      <c r="H26" s="50"/>
      <c r="I26" s="50"/>
      <c r="J26" s="51"/>
      <c r="K26" s="50"/>
      <c r="L26" s="52"/>
      <c r="M26" s="51"/>
      <c r="N26" s="50"/>
      <c r="O26" s="52"/>
      <c r="P26" s="50"/>
      <c r="Q26" s="50"/>
      <c r="R26" s="52"/>
      <c r="S26" s="52"/>
      <c r="T26" s="52"/>
      <c r="U26" s="52"/>
      <c r="V26" s="43"/>
    </row>
    <row r="27" spans="1:22" x14ac:dyDescent="0.25">
      <c r="A27" s="50"/>
      <c r="B27" s="50"/>
      <c r="C27" s="50"/>
      <c r="D27" s="50"/>
      <c r="E27" s="50"/>
      <c r="F27" s="50"/>
      <c r="G27" s="50"/>
      <c r="H27" s="50"/>
      <c r="I27" s="50"/>
      <c r="J27" s="51"/>
      <c r="K27" s="50"/>
      <c r="L27" s="52"/>
      <c r="M27" s="51"/>
      <c r="N27" s="50"/>
      <c r="O27" s="52"/>
      <c r="P27" s="50"/>
      <c r="Q27" s="50"/>
      <c r="R27" s="53"/>
      <c r="S27" s="53"/>
      <c r="T27" s="53"/>
      <c r="U27" s="53"/>
      <c r="V27" s="43"/>
    </row>
    <row r="28" spans="1:22" x14ac:dyDescent="0.25">
      <c r="A28" s="50"/>
      <c r="B28" s="50"/>
      <c r="C28" s="50"/>
      <c r="D28" s="50"/>
      <c r="E28" s="50"/>
      <c r="F28" s="50"/>
      <c r="G28" s="50"/>
      <c r="H28" s="50"/>
      <c r="I28" s="50"/>
      <c r="J28" s="51"/>
      <c r="K28" s="50"/>
      <c r="L28" s="52"/>
      <c r="M28" s="51"/>
      <c r="N28" s="50"/>
      <c r="O28" s="52"/>
      <c r="P28" s="50"/>
      <c r="Q28" s="50"/>
      <c r="R28" s="53"/>
      <c r="S28" s="53"/>
      <c r="T28" s="53"/>
      <c r="U28" s="53"/>
      <c r="V28" s="50"/>
    </row>
    <row r="29" spans="1:22" x14ac:dyDescent="0.25">
      <c r="A29" s="50"/>
      <c r="B29" s="50"/>
      <c r="C29" s="50"/>
      <c r="D29" s="50"/>
      <c r="E29" s="50"/>
      <c r="F29" s="50"/>
      <c r="G29" s="50"/>
      <c r="H29" s="50"/>
      <c r="I29" s="50"/>
      <c r="J29" s="51"/>
      <c r="K29" s="50"/>
      <c r="L29" s="52"/>
      <c r="M29" s="51"/>
      <c r="N29" s="50"/>
      <c r="O29" s="52"/>
      <c r="P29" s="50"/>
      <c r="Q29" s="50"/>
      <c r="R29" s="53"/>
      <c r="S29" s="53"/>
      <c r="T29" s="53"/>
      <c r="U29" s="53"/>
      <c r="V29" s="50"/>
    </row>
    <row r="30" spans="1:22" x14ac:dyDescent="0.25">
      <c r="A30" s="50"/>
      <c r="B30" s="50"/>
      <c r="C30" s="50"/>
      <c r="D30" s="50"/>
      <c r="E30" s="50"/>
      <c r="F30" s="50"/>
      <c r="G30" s="50"/>
      <c r="H30" s="50"/>
      <c r="I30" s="50"/>
      <c r="J30" s="51"/>
      <c r="K30" s="50"/>
      <c r="L30" s="52"/>
      <c r="M30" s="51"/>
      <c r="N30" s="50"/>
      <c r="O30" s="52"/>
      <c r="P30" s="50"/>
      <c r="Q30" s="50"/>
      <c r="R30" s="53"/>
      <c r="S30" s="53"/>
      <c r="T30" s="53"/>
      <c r="U30" s="53"/>
      <c r="V30" s="43"/>
    </row>
    <row r="31" spans="1:22" x14ac:dyDescent="0.25">
      <c r="A31" s="50"/>
      <c r="B31" s="50"/>
      <c r="C31" s="50"/>
      <c r="D31" s="50"/>
      <c r="E31" s="50"/>
      <c r="F31" s="50"/>
      <c r="G31" s="50"/>
      <c r="H31" s="50"/>
      <c r="I31" s="50"/>
      <c r="J31" s="51"/>
      <c r="K31" s="50"/>
      <c r="L31" s="52"/>
      <c r="M31" s="51"/>
      <c r="N31" s="50"/>
      <c r="O31" s="52"/>
      <c r="P31" s="50"/>
      <c r="Q31" s="50"/>
      <c r="R31" s="53"/>
      <c r="S31" s="53"/>
      <c r="T31" s="53"/>
      <c r="U31" s="53"/>
      <c r="V31" s="50"/>
    </row>
    <row r="32" spans="1:22" x14ac:dyDescent="0.25">
      <c r="A32" s="50"/>
      <c r="B32" s="50"/>
      <c r="C32" s="50"/>
      <c r="D32" s="50"/>
      <c r="E32" s="50"/>
      <c r="F32" s="50"/>
      <c r="G32" s="50"/>
      <c r="H32" s="50"/>
      <c r="I32" s="50"/>
      <c r="J32" s="51"/>
      <c r="K32" s="50"/>
      <c r="L32" s="52"/>
      <c r="M32" s="51"/>
      <c r="N32" s="50"/>
      <c r="O32" s="52"/>
      <c r="P32" s="50"/>
      <c r="Q32" s="50"/>
      <c r="R32" s="53"/>
      <c r="V32" s="43"/>
    </row>
    <row r="33" spans="1:22" x14ac:dyDescent="0.25">
      <c r="A33" s="50"/>
      <c r="B33" s="50"/>
      <c r="C33" s="50"/>
      <c r="D33" s="50"/>
      <c r="E33" s="50"/>
      <c r="F33" s="50"/>
      <c r="G33" s="50"/>
      <c r="H33" s="50"/>
      <c r="I33" s="50"/>
      <c r="J33" s="51"/>
      <c r="K33" s="50"/>
      <c r="L33" s="52"/>
      <c r="M33" s="51"/>
      <c r="N33" s="50"/>
      <c r="O33" s="52"/>
      <c r="P33" s="50"/>
      <c r="Q33" s="50"/>
      <c r="R33" s="53"/>
      <c r="V33" s="43"/>
    </row>
    <row r="34" spans="1:22" x14ac:dyDescent="0.25">
      <c r="A34" s="50"/>
      <c r="B34" s="50"/>
      <c r="C34" s="50"/>
      <c r="D34" s="50"/>
      <c r="E34" s="50"/>
      <c r="F34" s="50"/>
      <c r="G34" s="50"/>
      <c r="H34" s="50"/>
      <c r="I34" s="50"/>
      <c r="J34" s="51"/>
      <c r="K34" s="50"/>
      <c r="L34" s="52"/>
      <c r="M34" s="51"/>
      <c r="N34" s="50"/>
      <c r="O34" s="52"/>
      <c r="P34" s="50"/>
      <c r="Q34" s="50"/>
      <c r="R34" s="53"/>
      <c r="V34" s="43"/>
    </row>
    <row r="35" spans="1:22" x14ac:dyDescent="0.25">
      <c r="A35" s="50"/>
      <c r="B35" s="50"/>
      <c r="C35" s="50"/>
      <c r="D35" s="50"/>
      <c r="E35" s="50"/>
      <c r="F35" s="50"/>
      <c r="G35" s="50"/>
      <c r="H35" s="50"/>
      <c r="I35" s="50"/>
      <c r="J35" s="51"/>
      <c r="K35" s="50"/>
      <c r="L35" s="52"/>
      <c r="M35" s="51"/>
      <c r="N35" s="50"/>
      <c r="O35" s="52"/>
      <c r="P35" s="50"/>
      <c r="Q35" s="50"/>
      <c r="R35" s="53"/>
      <c r="V35" s="43"/>
    </row>
    <row r="36" spans="1:22" x14ac:dyDescent="0.25">
      <c r="A36" s="50"/>
      <c r="B36" s="50"/>
      <c r="C36" s="50"/>
      <c r="D36" s="50"/>
      <c r="E36" s="50"/>
      <c r="F36" s="50"/>
      <c r="G36" s="50"/>
      <c r="H36" s="50"/>
      <c r="I36" s="50"/>
      <c r="J36" s="51"/>
      <c r="K36" s="50"/>
      <c r="L36" s="52"/>
      <c r="M36" s="51"/>
      <c r="N36" s="50"/>
      <c r="O36" s="52"/>
      <c r="P36" s="50"/>
      <c r="Q36" s="50"/>
      <c r="R36" s="53"/>
      <c r="V36" s="43"/>
    </row>
    <row r="37" spans="1:22" x14ac:dyDescent="0.25">
      <c r="A37" s="50"/>
      <c r="B37" s="50"/>
      <c r="C37" s="50"/>
      <c r="D37" s="50"/>
      <c r="E37" s="50"/>
      <c r="F37" s="50"/>
      <c r="G37" s="50"/>
      <c r="H37" s="50"/>
      <c r="I37" s="50"/>
      <c r="J37" s="51"/>
      <c r="K37" s="50"/>
      <c r="L37" s="52"/>
      <c r="M37" s="51"/>
      <c r="N37" s="50"/>
      <c r="O37" s="52"/>
      <c r="P37" s="50"/>
      <c r="Q37" s="50"/>
      <c r="R37" s="53"/>
      <c r="V37" s="43"/>
    </row>
  </sheetData>
  <sheetProtection selectLockedCells="1"/>
  <mergeCells count="13">
    <mergeCell ref="I6:M6"/>
    <mergeCell ref="N6:O6"/>
    <mergeCell ref="P6:P7"/>
    <mergeCell ref="Q6:U6"/>
    <mergeCell ref="V6:V7"/>
    <mergeCell ref="E1:G1"/>
    <mergeCell ref="E2:G2"/>
    <mergeCell ref="E3:G3"/>
    <mergeCell ref="E4:G4"/>
    <mergeCell ref="A6:A7"/>
    <mergeCell ref="B6:B7"/>
    <mergeCell ref="C6:F6"/>
    <mergeCell ref="G6:H6"/>
  </mergeCells>
  <printOptions horizontalCentered="1"/>
  <pageMargins left="0.196527777777778" right="0.196527777777778" top="0.36319444444444399" bottom="0.33541666666666697" header="0.196527777777778" footer="0.196527777777778"/>
  <pageSetup paperSize="9" scale="43" fitToWidth="2" fitToHeight="100" pageOrder="overThenDown" orientation="landscape" horizontalDpi="300" verticalDpi="300" r:id="rId1"/>
  <headerFooter>
    <oddHeader>&amp;L&amp;"Arial,Negrito"&amp;12MAPA DEMONSTRATIVO DE OBRAS E SERVIÇOS DE ENGENHARIA&amp;R&amp;"Arial,Normal"&amp;12&amp;A</oddHeader>
    <oddFooter>&amp;C&amp;"Arial,Normal"&amp;10Página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J35"/>
  <sheetViews>
    <sheetView view="pageBreakPreview" topLeftCell="I7" zoomScale="80" zoomScaleNormal="75" zoomScaleSheetLayoutView="80" workbookViewId="0">
      <selection activeCell="M18" sqref="M18"/>
    </sheetView>
  </sheetViews>
  <sheetFormatPr defaultColWidth="11.5703125" defaultRowHeight="15" x14ac:dyDescent="0.25"/>
  <cols>
    <col min="1" max="1" width="22.42578125" style="14" customWidth="1"/>
    <col min="2" max="2" width="63.7109375" style="15" customWidth="1"/>
    <col min="3" max="3" width="12.7109375" style="14" customWidth="1"/>
    <col min="4" max="4" width="63.7109375" style="16" customWidth="1"/>
    <col min="5" max="6" width="15.28515625" style="17" customWidth="1"/>
    <col min="7" max="7" width="18.140625" style="16" bestFit="1" customWidth="1"/>
    <col min="8" max="8" width="63.7109375" style="16" customWidth="1"/>
    <col min="9" max="9" width="12.7109375" style="14" customWidth="1"/>
    <col min="10" max="10" width="12.7109375" style="18" customWidth="1"/>
    <col min="11" max="11" width="10.140625" style="14" customWidth="1"/>
    <col min="12" max="12" width="15.28515625" style="17" customWidth="1"/>
    <col min="13" max="13" width="12.7109375" style="18" customWidth="1"/>
    <col min="14" max="14" width="10.140625" style="14" customWidth="1"/>
    <col min="15" max="16" width="15.28515625" style="17" customWidth="1"/>
    <col min="17" max="17" width="15.28515625" style="14" customWidth="1"/>
    <col min="18" max="21" width="15.28515625" style="17" customWidth="1"/>
    <col min="22" max="22" width="17.140625" style="14" customWidth="1"/>
    <col min="23" max="1024" width="11.5703125" style="19"/>
  </cols>
  <sheetData>
    <row r="1" spans="1:22" s="19" customFormat="1" ht="12.75" customHeight="1" x14ac:dyDescent="0.25">
      <c r="A1" s="20" t="s">
        <v>95</v>
      </c>
      <c r="B1" s="21" t="s">
        <v>96</v>
      </c>
      <c r="C1" s="2"/>
      <c r="D1" s="4"/>
      <c r="E1" s="82"/>
      <c r="F1" s="82"/>
      <c r="G1" s="82"/>
      <c r="H1" s="4"/>
      <c r="J1" s="22"/>
      <c r="K1" s="3"/>
      <c r="L1" s="23"/>
      <c r="M1" s="24"/>
      <c r="N1" s="25"/>
      <c r="O1" s="26"/>
      <c r="P1" s="3"/>
      <c r="Q1" s="3"/>
      <c r="R1" s="23"/>
      <c r="S1" s="23"/>
      <c r="T1" s="23"/>
      <c r="U1" s="23"/>
      <c r="V1" s="3"/>
    </row>
    <row r="2" spans="1:22" s="19" customFormat="1" ht="12.75" customHeight="1" x14ac:dyDescent="0.25">
      <c r="A2" s="20" t="s">
        <v>97</v>
      </c>
      <c r="B2" s="21" t="s">
        <v>96</v>
      </c>
      <c r="C2" s="2"/>
      <c r="D2" s="4" t="s">
        <v>4</v>
      </c>
      <c r="E2" s="82" t="s">
        <v>4</v>
      </c>
      <c r="F2" s="82" t="s">
        <v>4</v>
      </c>
      <c r="G2" s="82"/>
      <c r="H2" s="4" t="s">
        <v>4</v>
      </c>
      <c r="J2" s="22"/>
      <c r="K2" s="3"/>
      <c r="L2" s="23"/>
      <c r="M2" s="24"/>
      <c r="N2" s="25"/>
      <c r="O2" s="26"/>
      <c r="P2" s="3"/>
      <c r="Q2" s="3"/>
      <c r="R2" s="23"/>
      <c r="S2" s="23"/>
      <c r="T2" s="23"/>
      <c r="U2" s="23"/>
      <c r="V2" s="3"/>
    </row>
    <row r="3" spans="1:22" s="19" customFormat="1" ht="12.75" customHeight="1" x14ac:dyDescent="0.25">
      <c r="A3" s="20" t="s">
        <v>98</v>
      </c>
      <c r="B3" s="21" t="s">
        <v>168</v>
      </c>
      <c r="C3" s="2"/>
      <c r="D3" s="27" t="s">
        <v>99</v>
      </c>
      <c r="E3" s="83" t="s">
        <v>100</v>
      </c>
      <c r="F3" s="83"/>
      <c r="G3" s="83"/>
      <c r="H3" s="27" t="s">
        <v>99</v>
      </c>
      <c r="J3" s="22"/>
      <c r="K3" s="3"/>
      <c r="L3" s="23"/>
      <c r="M3" s="24"/>
      <c r="N3" s="25"/>
      <c r="O3" s="26"/>
      <c r="P3" s="3"/>
      <c r="Q3" s="3"/>
      <c r="R3" s="23"/>
      <c r="S3" s="23"/>
      <c r="T3" s="23"/>
      <c r="U3" s="23"/>
      <c r="V3" s="3"/>
    </row>
    <row r="4" spans="1:22" s="19" customFormat="1" ht="12.75" customHeight="1" x14ac:dyDescent="0.25">
      <c r="A4" s="20" t="s">
        <v>101</v>
      </c>
      <c r="B4" s="28" t="s">
        <v>122</v>
      </c>
      <c r="C4" s="2"/>
      <c r="D4" s="29" t="s">
        <v>103</v>
      </c>
      <c r="E4" s="84" t="s">
        <v>104</v>
      </c>
      <c r="F4" s="84"/>
      <c r="G4" s="84"/>
      <c r="H4" s="30" t="s">
        <v>105</v>
      </c>
      <c r="J4" s="22"/>
      <c r="K4" s="3"/>
      <c r="L4" s="23"/>
      <c r="M4" s="24"/>
      <c r="N4" s="25"/>
      <c r="O4" s="26"/>
      <c r="P4" s="3"/>
      <c r="Q4" s="3"/>
      <c r="R4" s="23"/>
      <c r="S4" s="23"/>
      <c r="T4" s="23"/>
      <c r="U4" s="23"/>
      <c r="V4" s="3"/>
    </row>
    <row r="5" spans="1:22" x14ac:dyDescent="0.25">
      <c r="A5" s="1"/>
      <c r="B5" s="31"/>
      <c r="C5" s="31"/>
      <c r="D5" s="31"/>
      <c r="E5" s="32"/>
      <c r="F5" s="32"/>
      <c r="G5" s="31"/>
      <c r="H5" s="31"/>
      <c r="I5" s="31"/>
      <c r="J5" s="33"/>
      <c r="K5" s="31"/>
      <c r="L5" s="34"/>
      <c r="M5" s="33"/>
      <c r="N5" s="31"/>
      <c r="O5" s="34"/>
      <c r="P5" s="34"/>
      <c r="Q5" s="31"/>
      <c r="R5" s="34"/>
      <c r="S5" s="34"/>
      <c r="T5" s="34"/>
      <c r="U5" s="34"/>
      <c r="V5" s="31"/>
    </row>
    <row r="6" spans="1:22" ht="15.75" customHeight="1" x14ac:dyDescent="0.25">
      <c r="A6" s="85" t="s">
        <v>106</v>
      </c>
      <c r="B6" s="85" t="s">
        <v>10</v>
      </c>
      <c r="C6" s="86" t="s">
        <v>11</v>
      </c>
      <c r="D6" s="86"/>
      <c r="E6" s="86"/>
      <c r="F6" s="86"/>
      <c r="G6" s="86" t="s">
        <v>12</v>
      </c>
      <c r="H6" s="86"/>
      <c r="I6" s="86" t="s">
        <v>13</v>
      </c>
      <c r="J6" s="86"/>
      <c r="K6" s="86"/>
      <c r="L6" s="86"/>
      <c r="M6" s="86"/>
      <c r="N6" s="86" t="s">
        <v>14</v>
      </c>
      <c r="O6" s="86"/>
      <c r="P6" s="87" t="s">
        <v>15</v>
      </c>
      <c r="Q6" s="86" t="s">
        <v>16</v>
      </c>
      <c r="R6" s="86"/>
      <c r="S6" s="86"/>
      <c r="T6" s="86"/>
      <c r="U6" s="86"/>
      <c r="V6" s="85" t="s">
        <v>17</v>
      </c>
    </row>
    <row r="7" spans="1:22" ht="60" x14ac:dyDescent="0.25">
      <c r="A7" s="85"/>
      <c r="B7" s="85"/>
      <c r="C7" s="35" t="s">
        <v>18</v>
      </c>
      <c r="D7" s="35" t="s">
        <v>19</v>
      </c>
      <c r="E7" s="36" t="s">
        <v>20</v>
      </c>
      <c r="F7" s="36" t="s">
        <v>21</v>
      </c>
      <c r="G7" s="35" t="s">
        <v>22</v>
      </c>
      <c r="H7" s="35" t="s">
        <v>23</v>
      </c>
      <c r="I7" s="35" t="s">
        <v>18</v>
      </c>
      <c r="J7" s="37" t="s">
        <v>24</v>
      </c>
      <c r="K7" s="35" t="s">
        <v>25</v>
      </c>
      <c r="L7" s="36" t="s">
        <v>26</v>
      </c>
      <c r="M7" s="37" t="s">
        <v>27</v>
      </c>
      <c r="N7" s="35" t="s">
        <v>28</v>
      </c>
      <c r="O7" s="36" t="s">
        <v>29</v>
      </c>
      <c r="P7" s="87"/>
      <c r="Q7" s="35" t="s">
        <v>30</v>
      </c>
      <c r="R7" s="36" t="s">
        <v>31</v>
      </c>
      <c r="S7" s="36" t="s">
        <v>32</v>
      </c>
      <c r="T7" s="36" t="s">
        <v>33</v>
      </c>
      <c r="U7" s="36" t="s">
        <v>34</v>
      </c>
      <c r="V7" s="85"/>
    </row>
    <row r="8" spans="1:22" ht="24" x14ac:dyDescent="0.25">
      <c r="A8" s="47" t="s">
        <v>132</v>
      </c>
      <c r="B8" s="47" t="s">
        <v>134</v>
      </c>
      <c r="C8" s="47"/>
      <c r="D8" s="47"/>
      <c r="E8" s="47"/>
      <c r="F8" s="47"/>
      <c r="G8" s="47" t="s">
        <v>129</v>
      </c>
      <c r="H8" s="47" t="s">
        <v>130</v>
      </c>
      <c r="I8" s="47" t="s">
        <v>133</v>
      </c>
      <c r="J8" s="49">
        <v>44447</v>
      </c>
      <c r="K8" s="47" t="s">
        <v>116</v>
      </c>
      <c r="L8" s="46">
        <v>179119.07</v>
      </c>
      <c r="M8" s="45" t="s">
        <v>165</v>
      </c>
      <c r="N8" s="47" t="s">
        <v>170</v>
      </c>
      <c r="O8" s="46">
        <f>14359.84+24166.69</f>
        <v>38526.53</v>
      </c>
      <c r="P8" s="45" t="s">
        <v>128</v>
      </c>
      <c r="Q8" s="47"/>
      <c r="R8" s="45">
        <v>38543.9</v>
      </c>
      <c r="S8" s="45" t="s">
        <v>128</v>
      </c>
      <c r="T8" s="45" t="s">
        <v>128</v>
      </c>
      <c r="U8" s="46">
        <v>154143.82</v>
      </c>
      <c r="V8" s="43" t="s">
        <v>169</v>
      </c>
    </row>
    <row r="9" spans="1:22" ht="24" x14ac:dyDescent="0.25">
      <c r="A9" s="47" t="s">
        <v>132</v>
      </c>
      <c r="B9" s="47" t="s">
        <v>135</v>
      </c>
      <c r="C9" s="47"/>
      <c r="D9" s="47"/>
      <c r="E9" s="47"/>
      <c r="F9" s="47"/>
      <c r="G9" s="47" t="s">
        <v>129</v>
      </c>
      <c r="H9" s="47" t="s">
        <v>130</v>
      </c>
      <c r="I9" s="47" t="s">
        <v>133</v>
      </c>
      <c r="J9" s="49">
        <v>44496</v>
      </c>
      <c r="K9" s="47" t="s">
        <v>116</v>
      </c>
      <c r="L9" s="46">
        <v>79991.08</v>
      </c>
      <c r="M9" s="45" t="s">
        <v>165</v>
      </c>
      <c r="N9" s="47" t="s">
        <v>123</v>
      </c>
      <c r="O9" s="46">
        <f>19288.85+3721.92-4253.6</f>
        <v>18757.169999999998</v>
      </c>
      <c r="P9" s="45" t="s">
        <v>128</v>
      </c>
      <c r="Q9" s="47"/>
      <c r="R9" s="45">
        <v>18757.169999999998</v>
      </c>
      <c r="S9" s="45">
        <v>18757.169999999998</v>
      </c>
      <c r="T9" s="45">
        <v>18757.169999999998</v>
      </c>
      <c r="U9" s="46">
        <f>76606.53+T9</f>
        <v>95363.7</v>
      </c>
      <c r="V9" s="43" t="s">
        <v>169</v>
      </c>
    </row>
    <row r="10" spans="1:22" ht="24" x14ac:dyDescent="0.25">
      <c r="A10" s="47" t="s">
        <v>141</v>
      </c>
      <c r="B10" s="47" t="s">
        <v>142</v>
      </c>
      <c r="C10" s="47"/>
      <c r="D10" s="47"/>
      <c r="E10" s="47"/>
      <c r="F10" s="47"/>
      <c r="G10" s="47" t="s">
        <v>129</v>
      </c>
      <c r="H10" s="47" t="s">
        <v>130</v>
      </c>
      <c r="I10" s="47" t="s">
        <v>140</v>
      </c>
      <c r="J10" s="49">
        <v>44568</v>
      </c>
      <c r="K10" s="47" t="s">
        <v>119</v>
      </c>
      <c r="L10" s="46">
        <v>2369755.77</v>
      </c>
      <c r="M10" s="45" t="s">
        <v>174</v>
      </c>
      <c r="N10" s="45" t="s">
        <v>173</v>
      </c>
      <c r="O10" s="45">
        <v>582387.36</v>
      </c>
      <c r="P10" s="45" t="s">
        <v>128</v>
      </c>
      <c r="Q10" s="46"/>
      <c r="R10" s="45">
        <f>T10</f>
        <v>266998.74</v>
      </c>
      <c r="S10" s="45">
        <v>94231.77</v>
      </c>
      <c r="T10" s="45">
        <f>172766.97+S10</f>
        <v>266998.74</v>
      </c>
      <c r="U10" s="45">
        <f>1534135.37+T10</f>
        <v>1801134.11</v>
      </c>
      <c r="V10" s="43" t="s">
        <v>176</v>
      </c>
    </row>
    <row r="11" spans="1:22" ht="24" x14ac:dyDescent="0.25">
      <c r="A11" s="47" t="s">
        <v>131</v>
      </c>
      <c r="B11" s="47" t="s">
        <v>111</v>
      </c>
      <c r="C11" s="47" t="s">
        <v>112</v>
      </c>
      <c r="D11" s="47" t="s">
        <v>109</v>
      </c>
      <c r="E11" s="48">
        <v>1310292.3</v>
      </c>
      <c r="F11" s="48">
        <v>592691.26</v>
      </c>
      <c r="G11" s="47" t="s">
        <v>113</v>
      </c>
      <c r="H11" s="47" t="s">
        <v>114</v>
      </c>
      <c r="I11" s="47" t="s">
        <v>166</v>
      </c>
      <c r="J11" s="49">
        <v>44580</v>
      </c>
      <c r="K11" s="47" t="s">
        <v>118</v>
      </c>
      <c r="L11" s="46">
        <v>1169219.8700000001</v>
      </c>
      <c r="M11" s="49" t="s">
        <v>128</v>
      </c>
      <c r="N11" s="47" t="s">
        <v>118</v>
      </c>
      <c r="O11" s="46" t="s">
        <v>128</v>
      </c>
      <c r="P11" s="45">
        <v>133959.54999999999</v>
      </c>
      <c r="Q11" s="47"/>
      <c r="R11" s="45">
        <f>101388.39+79479.23+102159.09+25064.18+83412.3</f>
        <v>391503.18999999994</v>
      </c>
      <c r="S11" s="46">
        <v>25064.18</v>
      </c>
      <c r="T11" s="45">
        <f>101388.39+79479.23+102159.09+25064.18</f>
        <v>308090.88999999996</v>
      </c>
      <c r="U11" s="54">
        <f>495849.49+T11</f>
        <v>803940.37999999989</v>
      </c>
      <c r="V11" s="43" t="s">
        <v>110</v>
      </c>
    </row>
    <row r="12" spans="1:22" ht="48" x14ac:dyDescent="0.25">
      <c r="A12" s="47" t="s">
        <v>141</v>
      </c>
      <c r="B12" s="47" t="s">
        <v>107</v>
      </c>
      <c r="C12" s="47" t="s">
        <v>108</v>
      </c>
      <c r="D12" s="47" t="s">
        <v>109</v>
      </c>
      <c r="E12" s="48">
        <v>1959902.26</v>
      </c>
      <c r="F12" s="48">
        <v>1135665.8200000003</v>
      </c>
      <c r="G12" s="47" t="s">
        <v>113</v>
      </c>
      <c r="H12" s="47" t="s">
        <v>114</v>
      </c>
      <c r="I12" s="47" t="s">
        <v>167</v>
      </c>
      <c r="J12" s="49">
        <v>44582</v>
      </c>
      <c r="K12" s="47" t="s">
        <v>118</v>
      </c>
      <c r="L12" s="46">
        <v>2634172.2200000002</v>
      </c>
      <c r="M12" s="49" t="s">
        <v>128</v>
      </c>
      <c r="N12" s="47" t="s">
        <v>118</v>
      </c>
      <c r="O12" s="46" t="s">
        <v>128</v>
      </c>
      <c r="P12" s="45">
        <v>226595.75</v>
      </c>
      <c r="Q12" s="47"/>
      <c r="R12" s="45">
        <f>101184.4+104792.43+186512.67+171583.57+210456.54</f>
        <v>774529.6100000001</v>
      </c>
      <c r="S12" s="45">
        <v>171583.57</v>
      </c>
      <c r="T12" s="45">
        <f>101184.4+104792.43+186512.67+171583.57</f>
        <v>564073.07000000007</v>
      </c>
      <c r="U12" s="54">
        <f>1314896.93+T12</f>
        <v>1878970</v>
      </c>
      <c r="V12" s="43" t="s">
        <v>110</v>
      </c>
    </row>
    <row r="13" spans="1:22" ht="24" x14ac:dyDescent="0.25">
      <c r="A13" s="42" t="s">
        <v>153</v>
      </c>
      <c r="B13" s="47" t="s">
        <v>155</v>
      </c>
      <c r="C13" s="47" t="s">
        <v>158</v>
      </c>
      <c r="D13" s="47" t="s">
        <v>157</v>
      </c>
      <c r="E13" s="48">
        <v>1000000</v>
      </c>
      <c r="F13" s="47" t="s">
        <v>160</v>
      </c>
      <c r="G13" s="47" t="s">
        <v>120</v>
      </c>
      <c r="H13" s="47" t="s">
        <v>121</v>
      </c>
      <c r="I13" s="47" t="s">
        <v>156</v>
      </c>
      <c r="J13" s="49">
        <v>44785</v>
      </c>
      <c r="K13" s="47" t="s">
        <v>146</v>
      </c>
      <c r="L13" s="46">
        <v>1174282.1100000001</v>
      </c>
      <c r="M13" s="45" t="s">
        <v>199</v>
      </c>
      <c r="N13" s="47" t="s">
        <v>118</v>
      </c>
      <c r="O13" s="46" t="s">
        <v>128</v>
      </c>
      <c r="P13" s="47" t="s">
        <v>128</v>
      </c>
      <c r="Q13" s="47"/>
      <c r="R13" s="45">
        <v>73264.22</v>
      </c>
      <c r="S13" s="45" t="s">
        <v>128</v>
      </c>
      <c r="T13" s="45">
        <v>73264.22</v>
      </c>
      <c r="U13" s="54">
        <f>728715.23+T13</f>
        <v>801979.45</v>
      </c>
      <c r="V13" s="43" t="s">
        <v>172</v>
      </c>
    </row>
    <row r="14" spans="1:22" ht="24" x14ac:dyDescent="0.25">
      <c r="A14" s="42" t="s">
        <v>154</v>
      </c>
      <c r="B14" s="47" t="s">
        <v>161</v>
      </c>
      <c r="C14" s="47" t="s">
        <v>159</v>
      </c>
      <c r="D14" s="47" t="s">
        <v>157</v>
      </c>
      <c r="E14" s="47" t="s">
        <v>162</v>
      </c>
      <c r="F14" s="47" t="s">
        <v>163</v>
      </c>
      <c r="G14" s="47" t="s">
        <v>120</v>
      </c>
      <c r="H14" s="47" t="s">
        <v>121</v>
      </c>
      <c r="I14" s="47" t="s">
        <v>164</v>
      </c>
      <c r="J14" s="49">
        <v>44789</v>
      </c>
      <c r="K14" s="42" t="s">
        <v>123</v>
      </c>
      <c r="L14" s="46">
        <v>4457358.16</v>
      </c>
      <c r="M14" s="55" t="s">
        <v>128</v>
      </c>
      <c r="N14" s="47" t="s">
        <v>197</v>
      </c>
      <c r="O14" s="46" t="s">
        <v>128</v>
      </c>
      <c r="P14" s="47" t="s">
        <v>128</v>
      </c>
      <c r="Q14" s="47"/>
      <c r="R14" s="45">
        <f>T14</f>
        <v>1074386.3700000001</v>
      </c>
      <c r="S14" s="45">
        <v>126323.5</v>
      </c>
      <c r="T14" s="45">
        <f>948062.87+S14</f>
        <v>1074386.3700000001</v>
      </c>
      <c r="U14" s="54">
        <f>1123038.58+T14</f>
        <v>2197424.9500000002</v>
      </c>
      <c r="V14" s="43" t="s">
        <v>110</v>
      </c>
    </row>
    <row r="15" spans="1:22" x14ac:dyDescent="0.25">
      <c r="A15" s="47" t="s">
        <v>148</v>
      </c>
      <c r="B15" s="47" t="s">
        <v>150</v>
      </c>
      <c r="C15" s="47"/>
      <c r="D15" s="47"/>
      <c r="E15" s="47"/>
      <c r="F15" s="47"/>
      <c r="G15" s="47" t="s">
        <v>152</v>
      </c>
      <c r="H15" s="47" t="s">
        <v>151</v>
      </c>
      <c r="I15" s="47" t="s">
        <v>149</v>
      </c>
      <c r="J15" s="49">
        <v>44896</v>
      </c>
      <c r="K15" s="47" t="s">
        <v>118</v>
      </c>
      <c r="L15" s="46">
        <v>3755504.32</v>
      </c>
      <c r="M15" s="55" t="s">
        <v>128</v>
      </c>
      <c r="N15" s="47" t="s">
        <v>118</v>
      </c>
      <c r="O15" s="45">
        <v>588039.38</v>
      </c>
      <c r="P15" s="47" t="s">
        <v>128</v>
      </c>
      <c r="Q15" s="47"/>
      <c r="R15" s="45">
        <f>T15</f>
        <v>932756.7</v>
      </c>
      <c r="S15" s="45">
        <f>209594.31+282369.8</f>
        <v>491964.11</v>
      </c>
      <c r="T15" s="45">
        <f>155798.22+39870.09+90156.97+154967.31+S15</f>
        <v>932756.7</v>
      </c>
      <c r="U15" s="45">
        <f>T15</f>
        <v>932756.7</v>
      </c>
      <c r="V15" s="43" t="s">
        <v>110</v>
      </c>
    </row>
    <row r="16" spans="1:22" ht="24" x14ac:dyDescent="0.25">
      <c r="A16" s="47" t="s">
        <v>185</v>
      </c>
      <c r="B16" s="47" t="s">
        <v>186</v>
      </c>
      <c r="C16" s="47"/>
      <c r="D16" s="47"/>
      <c r="E16" s="48"/>
      <c r="F16" s="48"/>
      <c r="G16" s="47" t="s">
        <v>183</v>
      </c>
      <c r="H16" s="47" t="s">
        <v>182</v>
      </c>
      <c r="I16" s="47" t="s">
        <v>181</v>
      </c>
      <c r="J16" s="49">
        <v>44984</v>
      </c>
      <c r="K16" s="47" t="s">
        <v>119</v>
      </c>
      <c r="L16" s="46">
        <v>5260620.2</v>
      </c>
      <c r="M16" s="45" t="s">
        <v>201</v>
      </c>
      <c r="N16" s="45" t="s">
        <v>128</v>
      </c>
      <c r="O16" s="45" t="s">
        <v>128</v>
      </c>
      <c r="P16" s="45" t="s">
        <v>128</v>
      </c>
      <c r="Q16" s="47"/>
      <c r="R16" s="45">
        <f>231815.57+136611.61+156612.34+186331.01</f>
        <v>711370.53</v>
      </c>
      <c r="S16" s="45" t="s">
        <v>128</v>
      </c>
      <c r="T16" s="45">
        <f>231815.57+136611.61+156612.34</f>
        <v>525039.52</v>
      </c>
      <c r="U16" s="45">
        <f>231815.57+136611.61+156612.34</f>
        <v>525039.52</v>
      </c>
      <c r="V16" s="43" t="s">
        <v>172</v>
      </c>
    </row>
    <row r="17" spans="1:22" ht="24" x14ac:dyDescent="0.25">
      <c r="A17" s="47" t="s">
        <v>188</v>
      </c>
      <c r="B17" s="47" t="s">
        <v>187</v>
      </c>
      <c r="C17" s="47"/>
      <c r="D17" s="47"/>
      <c r="E17" s="48"/>
      <c r="F17" s="48"/>
      <c r="G17" s="47" t="s">
        <v>152</v>
      </c>
      <c r="H17" s="47" t="s">
        <v>151</v>
      </c>
      <c r="I17" s="47" t="s">
        <v>189</v>
      </c>
      <c r="J17" s="49">
        <v>44993</v>
      </c>
      <c r="K17" s="47" t="s">
        <v>123</v>
      </c>
      <c r="L17" s="46">
        <v>69582.16</v>
      </c>
      <c r="M17" s="45" t="s">
        <v>202</v>
      </c>
      <c r="N17" s="47" t="s">
        <v>123</v>
      </c>
      <c r="O17" s="45" t="s">
        <v>128</v>
      </c>
      <c r="P17" s="45" t="s">
        <v>128</v>
      </c>
      <c r="Q17" s="47"/>
      <c r="R17" s="45">
        <v>47743.07</v>
      </c>
      <c r="S17" s="45">
        <v>47743.07</v>
      </c>
      <c r="T17" s="45">
        <v>47743.07</v>
      </c>
      <c r="U17" s="45">
        <v>47743.07</v>
      </c>
      <c r="V17" s="43" t="s">
        <v>172</v>
      </c>
    </row>
    <row r="18" spans="1:22" ht="24" x14ac:dyDescent="0.25">
      <c r="A18" s="42" t="s">
        <v>177</v>
      </c>
      <c r="B18" s="42" t="s">
        <v>178</v>
      </c>
      <c r="C18" s="42"/>
      <c r="D18" s="61"/>
      <c r="E18" s="60"/>
      <c r="F18" s="60"/>
      <c r="G18" s="42" t="s">
        <v>179</v>
      </c>
      <c r="H18" s="42" t="s">
        <v>180</v>
      </c>
      <c r="I18" s="42" t="s">
        <v>184</v>
      </c>
      <c r="J18" s="62">
        <v>45012</v>
      </c>
      <c r="K18" s="42" t="s">
        <v>123</v>
      </c>
      <c r="L18" s="46">
        <v>421478.02</v>
      </c>
      <c r="M18" s="45" t="s">
        <v>204</v>
      </c>
      <c r="N18" s="45" t="s">
        <v>128</v>
      </c>
      <c r="O18" s="45" t="s">
        <v>128</v>
      </c>
      <c r="P18" s="45" t="s">
        <v>128</v>
      </c>
      <c r="Q18" s="42"/>
      <c r="R18" s="45">
        <f>T18</f>
        <v>119992.41</v>
      </c>
      <c r="S18" s="45">
        <v>27082.79</v>
      </c>
      <c r="T18" s="45">
        <f>53588.31+39321.31+S18</f>
        <v>119992.41</v>
      </c>
      <c r="U18" s="45">
        <f>T18</f>
        <v>119992.41</v>
      </c>
      <c r="V18" s="43" t="s">
        <v>172</v>
      </c>
    </row>
    <row r="19" spans="1:22" ht="36" x14ac:dyDescent="0.25">
      <c r="A19" s="47" t="s">
        <v>194</v>
      </c>
      <c r="B19" s="47" t="s">
        <v>193</v>
      </c>
      <c r="C19" s="47"/>
      <c r="D19" s="47"/>
      <c r="E19" s="47"/>
      <c r="F19" s="47"/>
      <c r="G19" s="42" t="s">
        <v>179</v>
      </c>
      <c r="H19" s="42" t="s">
        <v>180</v>
      </c>
      <c r="I19" s="47" t="s">
        <v>195</v>
      </c>
      <c r="J19" s="49">
        <v>45124</v>
      </c>
      <c r="K19" s="42" t="s">
        <v>123</v>
      </c>
      <c r="L19" s="46">
        <v>948887.89</v>
      </c>
      <c r="M19" s="55" t="s">
        <v>128</v>
      </c>
      <c r="N19" s="47" t="s">
        <v>128</v>
      </c>
      <c r="O19" s="46" t="s">
        <v>128</v>
      </c>
      <c r="P19" s="47" t="s">
        <v>128</v>
      </c>
      <c r="Q19" s="47"/>
      <c r="R19" s="45">
        <v>99919.47</v>
      </c>
      <c r="S19" s="45" t="s">
        <v>128</v>
      </c>
      <c r="T19" s="45" t="s">
        <v>128</v>
      </c>
      <c r="U19" s="45" t="s">
        <v>128</v>
      </c>
      <c r="V19" s="43" t="s">
        <v>110</v>
      </c>
    </row>
    <row r="20" spans="1:22" x14ac:dyDescent="0.25">
      <c r="A20" s="42"/>
      <c r="B20" s="47"/>
      <c r="C20" s="47"/>
      <c r="D20" s="47"/>
      <c r="E20" s="47"/>
      <c r="F20" s="47"/>
      <c r="G20" s="47"/>
      <c r="H20" s="47"/>
      <c r="I20" s="47"/>
      <c r="J20" s="49"/>
      <c r="K20" s="47"/>
      <c r="L20" s="46"/>
      <c r="M20" s="49"/>
      <c r="N20" s="47"/>
      <c r="O20" s="54"/>
      <c r="P20" s="54"/>
      <c r="Q20" s="54"/>
      <c r="R20" s="54"/>
      <c r="S20" s="54"/>
      <c r="T20" s="54"/>
      <c r="U20" s="54"/>
      <c r="V20" s="43"/>
    </row>
    <row r="21" spans="1:22" x14ac:dyDescent="0.25">
      <c r="A21" s="42"/>
      <c r="B21" s="47"/>
      <c r="C21" s="47"/>
      <c r="D21" s="47"/>
      <c r="E21" s="48"/>
      <c r="F21" s="47"/>
      <c r="G21" s="47"/>
      <c r="H21" s="47"/>
      <c r="I21" s="47"/>
      <c r="J21" s="49"/>
      <c r="K21" s="47"/>
      <c r="L21" s="46"/>
      <c r="M21" s="55"/>
      <c r="N21" s="47"/>
      <c r="O21" s="46"/>
      <c r="P21" s="47"/>
      <c r="Q21" s="47"/>
      <c r="R21" s="54"/>
      <c r="S21" s="54"/>
      <c r="T21" s="54"/>
      <c r="U21" s="54"/>
      <c r="V21" s="43"/>
    </row>
    <row r="22" spans="1:22" x14ac:dyDescent="0.25">
      <c r="A22" s="42"/>
      <c r="B22" s="47"/>
      <c r="C22" s="47"/>
      <c r="D22" s="47"/>
      <c r="E22" s="47"/>
      <c r="F22" s="47"/>
      <c r="G22" s="47"/>
      <c r="H22" s="47"/>
      <c r="I22" s="47"/>
      <c r="J22" s="49"/>
      <c r="K22" s="42"/>
      <c r="L22" s="46"/>
      <c r="M22" s="55"/>
      <c r="N22" s="47"/>
      <c r="O22" s="46"/>
      <c r="P22" s="47"/>
      <c r="Q22" s="47"/>
      <c r="R22" s="54"/>
      <c r="S22" s="54"/>
      <c r="T22" s="54"/>
      <c r="U22" s="54"/>
      <c r="V22" s="43"/>
    </row>
    <row r="23" spans="1:22" x14ac:dyDescent="0.25">
      <c r="A23" s="42"/>
      <c r="B23" s="47"/>
      <c r="C23" s="47"/>
      <c r="D23" s="47"/>
      <c r="E23" s="47"/>
      <c r="F23" s="47"/>
      <c r="G23" s="42"/>
      <c r="H23" s="47"/>
      <c r="I23" s="47"/>
      <c r="J23" s="49"/>
      <c r="K23" s="47"/>
      <c r="L23" s="46"/>
      <c r="M23" s="49"/>
      <c r="N23" s="47"/>
      <c r="O23" s="46"/>
      <c r="P23" s="47"/>
      <c r="Q23" s="47"/>
      <c r="R23" s="54"/>
      <c r="S23" s="54"/>
      <c r="T23" s="54"/>
      <c r="U23" s="54"/>
      <c r="V23" s="43"/>
    </row>
    <row r="24" spans="1:22" x14ac:dyDescent="0.25">
      <c r="A24" s="47"/>
      <c r="B24" s="47"/>
      <c r="C24" s="47"/>
      <c r="D24" s="47"/>
      <c r="E24" s="47"/>
      <c r="F24" s="47"/>
      <c r="G24" s="47"/>
      <c r="H24" s="47"/>
      <c r="I24" s="47"/>
      <c r="J24" s="49"/>
      <c r="K24" s="47"/>
      <c r="L24" s="46"/>
      <c r="M24" s="49"/>
      <c r="N24" s="47"/>
      <c r="O24" s="46"/>
      <c r="P24" s="47"/>
      <c r="Q24" s="47"/>
      <c r="R24" s="54"/>
      <c r="S24" s="54"/>
      <c r="T24" s="54"/>
      <c r="U24" s="54"/>
      <c r="V24" s="43"/>
    </row>
    <row r="25" spans="1:22" x14ac:dyDescent="0.25">
      <c r="A25" s="47"/>
      <c r="B25" s="47"/>
      <c r="C25" s="47"/>
      <c r="D25" s="47"/>
      <c r="E25" s="47"/>
      <c r="F25" s="47"/>
      <c r="G25" s="47"/>
      <c r="H25" s="47"/>
      <c r="I25" s="47"/>
      <c r="J25" s="49"/>
      <c r="K25" s="47"/>
      <c r="L25" s="46"/>
      <c r="M25" s="49"/>
      <c r="N25" s="47"/>
      <c r="O25" s="46"/>
      <c r="P25" s="47"/>
      <c r="Q25" s="47"/>
      <c r="R25" s="54"/>
      <c r="S25" s="54"/>
      <c r="T25" s="54"/>
      <c r="U25" s="54"/>
      <c r="V25" s="47"/>
    </row>
    <row r="26" spans="1:22" x14ac:dyDescent="0.25">
      <c r="A26" s="50"/>
      <c r="B26" s="50"/>
      <c r="C26" s="50"/>
      <c r="D26" s="50"/>
      <c r="E26" s="50"/>
      <c r="F26" s="50"/>
      <c r="G26" s="50"/>
      <c r="H26" s="50"/>
      <c r="I26" s="50"/>
      <c r="J26" s="51"/>
      <c r="K26" s="50"/>
      <c r="L26" s="52"/>
      <c r="M26" s="51"/>
      <c r="N26" s="50"/>
      <c r="O26" s="52"/>
      <c r="P26" s="50"/>
      <c r="Q26" s="50"/>
      <c r="R26" s="53"/>
      <c r="S26" s="53"/>
      <c r="T26" s="53"/>
      <c r="U26" s="53"/>
      <c r="V26" s="43"/>
    </row>
    <row r="27" spans="1:22" x14ac:dyDescent="0.25">
      <c r="A27" s="50"/>
      <c r="B27" s="50"/>
      <c r="C27" s="50"/>
      <c r="D27" s="50"/>
      <c r="E27" s="50"/>
      <c r="F27" s="50"/>
      <c r="G27" s="50"/>
      <c r="H27" s="50"/>
      <c r="I27" s="50"/>
      <c r="J27" s="51"/>
      <c r="K27" s="50"/>
      <c r="L27" s="52"/>
      <c r="M27" s="51"/>
      <c r="N27" s="50"/>
      <c r="O27" s="52"/>
      <c r="P27" s="50"/>
      <c r="Q27" s="50"/>
      <c r="R27" s="53"/>
      <c r="S27" s="53"/>
      <c r="T27" s="53"/>
      <c r="U27" s="53"/>
      <c r="V27" s="50"/>
    </row>
    <row r="28" spans="1:22" x14ac:dyDescent="0.25">
      <c r="A28" s="50"/>
      <c r="B28" s="50"/>
      <c r="C28" s="50"/>
      <c r="D28" s="50"/>
      <c r="E28" s="50"/>
      <c r="F28" s="50"/>
      <c r="G28" s="50"/>
      <c r="H28" s="50"/>
      <c r="I28" s="50"/>
      <c r="J28" s="51"/>
      <c r="K28" s="50"/>
      <c r="L28" s="52"/>
      <c r="M28" s="51"/>
      <c r="N28" s="50"/>
      <c r="O28" s="52"/>
      <c r="P28" s="50"/>
      <c r="Q28" s="50"/>
      <c r="R28" s="53"/>
      <c r="S28" s="53"/>
      <c r="T28" s="53"/>
      <c r="U28" s="53"/>
      <c r="V28" s="50"/>
    </row>
    <row r="29" spans="1:22" x14ac:dyDescent="0.25">
      <c r="A29" s="50"/>
      <c r="B29" s="50"/>
      <c r="C29" s="50"/>
      <c r="D29" s="50"/>
      <c r="E29" s="50"/>
      <c r="F29" s="50"/>
      <c r="G29" s="50"/>
      <c r="H29" s="50"/>
      <c r="I29" s="50"/>
      <c r="J29" s="51"/>
      <c r="K29" s="50"/>
      <c r="L29" s="52"/>
      <c r="M29" s="51"/>
      <c r="N29" s="50"/>
      <c r="O29" s="52"/>
      <c r="P29" s="50"/>
      <c r="Q29" s="50"/>
      <c r="R29" s="53"/>
      <c r="S29" s="53"/>
      <c r="T29" s="53"/>
      <c r="U29" s="53"/>
      <c r="V29" s="43"/>
    </row>
    <row r="30" spans="1:22" x14ac:dyDescent="0.25">
      <c r="A30" s="50"/>
      <c r="B30" s="50"/>
      <c r="C30" s="50"/>
      <c r="D30" s="50"/>
      <c r="E30" s="50"/>
      <c r="F30" s="50"/>
      <c r="G30" s="50"/>
      <c r="H30" s="50"/>
      <c r="I30" s="50"/>
      <c r="J30" s="51"/>
      <c r="K30" s="50"/>
      <c r="L30" s="52"/>
      <c r="M30" s="51"/>
      <c r="N30" s="50"/>
      <c r="O30" s="52"/>
      <c r="P30" s="50"/>
      <c r="Q30" s="50"/>
      <c r="R30" s="53"/>
      <c r="S30" s="53"/>
      <c r="T30" s="53"/>
      <c r="U30" s="53"/>
      <c r="V30" s="43"/>
    </row>
    <row r="31" spans="1:22" x14ac:dyDescent="0.25">
      <c r="A31" s="50"/>
      <c r="B31" s="50"/>
      <c r="C31" s="50"/>
      <c r="D31" s="50"/>
      <c r="E31" s="50"/>
      <c r="F31" s="50"/>
      <c r="G31" s="50"/>
      <c r="H31" s="50"/>
      <c r="I31" s="50"/>
      <c r="J31" s="51"/>
      <c r="K31" s="50"/>
      <c r="L31" s="52"/>
      <c r="M31" s="51"/>
      <c r="N31" s="50"/>
      <c r="O31" s="52"/>
      <c r="P31" s="50"/>
      <c r="Q31" s="50"/>
      <c r="R31" s="53"/>
      <c r="S31" s="53"/>
      <c r="T31" s="53"/>
      <c r="U31" s="53"/>
      <c r="V31" s="43"/>
    </row>
    <row r="32" spans="1:22" x14ac:dyDescent="0.25">
      <c r="A32" s="50"/>
      <c r="B32" s="50"/>
      <c r="C32" s="50"/>
      <c r="D32" s="50"/>
      <c r="E32" s="50"/>
      <c r="F32" s="50"/>
      <c r="G32" s="50"/>
      <c r="H32" s="50"/>
      <c r="I32" s="50"/>
      <c r="J32" s="51"/>
      <c r="K32" s="50"/>
      <c r="L32" s="52"/>
      <c r="M32" s="51"/>
      <c r="N32" s="50"/>
      <c r="O32" s="52"/>
      <c r="P32" s="50"/>
      <c r="Q32" s="50"/>
      <c r="R32" s="53"/>
      <c r="S32" s="53"/>
      <c r="T32" s="53"/>
      <c r="U32" s="56"/>
      <c r="V32" s="43"/>
    </row>
    <row r="33" spans="1:22" x14ac:dyDescent="0.25">
      <c r="A33" s="50"/>
      <c r="B33" s="50"/>
      <c r="C33" s="50"/>
      <c r="D33" s="50"/>
      <c r="E33" s="50"/>
      <c r="F33" s="50"/>
      <c r="G33" s="50"/>
      <c r="H33" s="50"/>
      <c r="I33" s="50"/>
      <c r="J33" s="51"/>
      <c r="K33" s="50"/>
      <c r="L33" s="52"/>
      <c r="M33" s="51"/>
      <c r="N33" s="50"/>
      <c r="O33" s="52"/>
      <c r="P33" s="50"/>
      <c r="Q33" s="50"/>
      <c r="R33" s="52"/>
      <c r="S33" s="52"/>
      <c r="T33" s="52"/>
      <c r="U33" s="52"/>
      <c r="V33" s="43"/>
    </row>
    <row r="34" spans="1:22" x14ac:dyDescent="0.25">
      <c r="A34" s="50"/>
      <c r="B34" s="50"/>
      <c r="C34" s="50"/>
      <c r="D34" s="50"/>
      <c r="E34" s="50"/>
      <c r="F34" s="50"/>
      <c r="G34" s="50"/>
      <c r="H34" s="50"/>
      <c r="I34" s="50"/>
      <c r="J34" s="51"/>
      <c r="K34" s="50"/>
      <c r="L34" s="52"/>
      <c r="M34" s="51"/>
      <c r="N34" s="50"/>
      <c r="O34" s="52"/>
      <c r="P34" s="50"/>
      <c r="Q34" s="50"/>
      <c r="R34" s="53"/>
      <c r="S34" s="53"/>
      <c r="T34" s="53"/>
      <c r="U34" s="53"/>
      <c r="V34" s="43"/>
    </row>
    <row r="35" spans="1:22" x14ac:dyDescent="0.25">
      <c r="A35" s="50"/>
      <c r="B35" s="50"/>
      <c r="C35" s="50"/>
      <c r="D35" s="50"/>
      <c r="E35" s="50"/>
      <c r="F35" s="50"/>
      <c r="G35" s="50"/>
      <c r="H35" s="50"/>
      <c r="I35" s="50"/>
      <c r="J35" s="51"/>
      <c r="K35" s="50"/>
      <c r="L35" s="52"/>
      <c r="M35" s="51"/>
      <c r="N35" s="50"/>
      <c r="O35" s="52"/>
      <c r="P35" s="50"/>
      <c r="Q35" s="50"/>
      <c r="R35" s="53"/>
      <c r="S35" s="53"/>
      <c r="T35" s="53"/>
      <c r="U35" s="53"/>
      <c r="V35" s="43"/>
    </row>
  </sheetData>
  <sheetProtection selectLockedCells="1"/>
  <mergeCells count="13">
    <mergeCell ref="I6:M6"/>
    <mergeCell ref="N6:O6"/>
    <mergeCell ref="P6:P7"/>
    <mergeCell ref="Q6:U6"/>
    <mergeCell ref="V6:V7"/>
    <mergeCell ref="E1:G1"/>
    <mergeCell ref="E2:G2"/>
    <mergeCell ref="E3:G3"/>
    <mergeCell ref="E4:G4"/>
    <mergeCell ref="A6:A7"/>
    <mergeCell ref="B6:B7"/>
    <mergeCell ref="C6:F6"/>
    <mergeCell ref="G6:H6"/>
  </mergeCells>
  <phoneticPr fontId="30" type="noConversion"/>
  <printOptions horizontalCentered="1"/>
  <pageMargins left="0.196527777777778" right="0.196527777777778" top="0.36319444444444399" bottom="0.33541666666666697" header="0.196527777777778" footer="0.196527777777778"/>
  <pageSetup paperSize="9" scale="43" fitToWidth="2" fitToHeight="100" pageOrder="overThenDown" orientation="landscape" horizontalDpi="300" verticalDpi="300" r:id="rId1"/>
  <headerFooter>
    <oddHeader>&amp;L&amp;"Arial,Negrito"&amp;12MAPA DEMONSTRATIVO DE OBRAS E SERVIÇOS DE ENGENHARIA&amp;R&amp;"Arial,Normal"&amp;12&amp;A</oddHeader>
    <oddFooter>&amp;C&amp;"Arial,Normal"&amp;10Página 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J30"/>
  <sheetViews>
    <sheetView view="pageBreakPreview" topLeftCell="I7" zoomScale="80" zoomScaleNormal="75" zoomScaleSheetLayoutView="80" workbookViewId="0">
      <selection activeCell="M17" sqref="M17"/>
    </sheetView>
  </sheetViews>
  <sheetFormatPr defaultColWidth="11.5703125" defaultRowHeight="15" x14ac:dyDescent="0.25"/>
  <cols>
    <col min="1" max="1" width="22.42578125" style="14" customWidth="1"/>
    <col min="2" max="2" width="63.7109375" style="15" customWidth="1"/>
    <col min="3" max="3" width="12.7109375" style="14" customWidth="1"/>
    <col min="4" max="4" width="63.7109375" style="16" customWidth="1"/>
    <col min="5" max="6" width="15.28515625" style="17" customWidth="1"/>
    <col min="7" max="7" width="17.85546875" style="16" customWidth="1"/>
    <col min="8" max="8" width="63.7109375" style="16" customWidth="1"/>
    <col min="9" max="9" width="12.7109375" style="14" customWidth="1"/>
    <col min="10" max="10" width="12.7109375" style="18" customWidth="1"/>
    <col min="11" max="11" width="10.140625" style="14" customWidth="1"/>
    <col min="12" max="12" width="15.28515625" style="17" customWidth="1"/>
    <col min="13" max="13" width="12.7109375" style="18" customWidth="1"/>
    <col min="14" max="14" width="10.140625" style="14" customWidth="1"/>
    <col min="15" max="16" width="15.28515625" style="17" customWidth="1"/>
    <col min="17" max="17" width="15.28515625" style="14" customWidth="1"/>
    <col min="18" max="21" width="15.28515625" style="17" customWidth="1"/>
    <col min="22" max="22" width="17.140625" style="14" customWidth="1"/>
    <col min="23" max="1024" width="11.5703125" style="19"/>
  </cols>
  <sheetData>
    <row r="1" spans="1:22" s="19" customFormat="1" ht="12.75" customHeight="1" x14ac:dyDescent="0.25">
      <c r="A1" s="20" t="s">
        <v>95</v>
      </c>
      <c r="B1" s="21" t="s">
        <v>124</v>
      </c>
      <c r="C1" s="2"/>
      <c r="D1" s="4"/>
      <c r="E1" s="82"/>
      <c r="F1" s="82"/>
      <c r="G1" s="82"/>
      <c r="H1" s="4"/>
      <c r="J1" s="22"/>
      <c r="K1" s="3"/>
      <c r="L1" s="23"/>
      <c r="M1" s="24"/>
      <c r="N1" s="25"/>
      <c r="O1" s="26"/>
      <c r="P1" s="3"/>
      <c r="Q1" s="3"/>
      <c r="R1" s="23"/>
      <c r="S1" s="23"/>
      <c r="T1" s="23"/>
      <c r="U1" s="23"/>
      <c r="V1" s="3"/>
    </row>
    <row r="2" spans="1:22" s="19" customFormat="1" ht="12.75" customHeight="1" x14ac:dyDescent="0.25">
      <c r="A2" s="20" t="s">
        <v>97</v>
      </c>
      <c r="B2" s="21" t="s">
        <v>124</v>
      </c>
      <c r="C2" s="2"/>
      <c r="D2" s="4" t="s">
        <v>4</v>
      </c>
      <c r="E2" s="82" t="s">
        <v>4</v>
      </c>
      <c r="F2" s="82" t="s">
        <v>4</v>
      </c>
      <c r="G2" s="82"/>
      <c r="H2" s="4" t="s">
        <v>4</v>
      </c>
      <c r="J2" s="22"/>
      <c r="K2" s="3"/>
      <c r="L2" s="23"/>
      <c r="M2" s="24"/>
      <c r="N2" s="25"/>
      <c r="O2" s="26"/>
      <c r="P2" s="3"/>
      <c r="Q2" s="3"/>
      <c r="R2" s="23"/>
      <c r="S2" s="23"/>
      <c r="T2" s="23"/>
      <c r="U2" s="23"/>
      <c r="V2" s="3"/>
    </row>
    <row r="3" spans="1:22" s="19" customFormat="1" ht="12.75" customHeight="1" x14ac:dyDescent="0.25">
      <c r="A3" s="20" t="s">
        <v>98</v>
      </c>
      <c r="B3" s="21" t="s">
        <v>168</v>
      </c>
      <c r="C3" s="2"/>
      <c r="D3" s="27" t="s">
        <v>99</v>
      </c>
      <c r="E3" s="83" t="s">
        <v>100</v>
      </c>
      <c r="F3" s="83"/>
      <c r="G3" s="83"/>
      <c r="H3" s="27" t="s">
        <v>99</v>
      </c>
      <c r="J3" s="22"/>
      <c r="K3" s="3"/>
      <c r="L3" s="23"/>
      <c r="M3" s="24"/>
      <c r="N3" s="25"/>
      <c r="O3" s="26"/>
      <c r="P3" s="3"/>
      <c r="Q3" s="3"/>
      <c r="R3" s="23"/>
      <c r="S3" s="23"/>
      <c r="T3" s="23"/>
      <c r="U3" s="23"/>
      <c r="V3" s="3"/>
    </row>
    <row r="4" spans="1:22" s="19" customFormat="1" ht="12.75" customHeight="1" x14ac:dyDescent="0.25">
      <c r="A4" s="20" t="s">
        <v>101</v>
      </c>
      <c r="B4" s="28" t="s">
        <v>125</v>
      </c>
      <c r="C4" s="2"/>
      <c r="D4" s="29" t="s">
        <v>103</v>
      </c>
      <c r="E4" s="84" t="s">
        <v>104</v>
      </c>
      <c r="F4" s="84"/>
      <c r="G4" s="84"/>
      <c r="H4" s="30" t="s">
        <v>105</v>
      </c>
      <c r="J4" s="22"/>
      <c r="K4" s="3"/>
      <c r="L4" s="23"/>
      <c r="M4" s="24"/>
      <c r="N4" s="25"/>
      <c r="O4" s="26"/>
      <c r="P4" s="3"/>
      <c r="Q4" s="3"/>
      <c r="R4" s="23"/>
      <c r="S4" s="23"/>
      <c r="T4" s="23"/>
      <c r="U4" s="23"/>
      <c r="V4" s="3"/>
    </row>
    <row r="5" spans="1:22" x14ac:dyDescent="0.25">
      <c r="A5" s="1"/>
      <c r="B5" s="31"/>
      <c r="C5" s="31"/>
      <c r="D5" s="31"/>
      <c r="E5" s="32"/>
      <c r="F5" s="32"/>
      <c r="G5" s="31"/>
      <c r="H5" s="31"/>
      <c r="I5" s="31"/>
      <c r="J5" s="33"/>
      <c r="K5" s="31"/>
      <c r="L5" s="34"/>
      <c r="M5" s="33"/>
      <c r="N5" s="31"/>
      <c r="O5" s="34"/>
      <c r="P5" s="34"/>
      <c r="Q5" s="31"/>
      <c r="R5" s="34"/>
      <c r="S5" s="34"/>
      <c r="T5" s="34"/>
      <c r="U5" s="34"/>
      <c r="V5" s="31"/>
    </row>
    <row r="6" spans="1:22" ht="15.75" customHeight="1" x14ac:dyDescent="0.25">
      <c r="A6" s="85" t="s">
        <v>106</v>
      </c>
      <c r="B6" s="85" t="s">
        <v>10</v>
      </c>
      <c r="C6" s="86" t="s">
        <v>11</v>
      </c>
      <c r="D6" s="86"/>
      <c r="E6" s="86"/>
      <c r="F6" s="86"/>
      <c r="G6" s="86" t="s">
        <v>12</v>
      </c>
      <c r="H6" s="86"/>
      <c r="I6" s="86" t="s">
        <v>13</v>
      </c>
      <c r="J6" s="86"/>
      <c r="K6" s="86"/>
      <c r="L6" s="86"/>
      <c r="M6" s="86"/>
      <c r="N6" s="86" t="s">
        <v>14</v>
      </c>
      <c r="O6" s="86"/>
      <c r="P6" s="87" t="s">
        <v>15</v>
      </c>
      <c r="Q6" s="86" t="s">
        <v>16</v>
      </c>
      <c r="R6" s="86"/>
      <c r="S6" s="86"/>
      <c r="T6" s="86"/>
      <c r="U6" s="86"/>
      <c r="V6" s="85" t="s">
        <v>17</v>
      </c>
    </row>
    <row r="7" spans="1:22" ht="60" x14ac:dyDescent="0.25">
      <c r="A7" s="85"/>
      <c r="B7" s="85"/>
      <c r="C7" s="35" t="s">
        <v>18</v>
      </c>
      <c r="D7" s="35" t="s">
        <v>19</v>
      </c>
      <c r="E7" s="36" t="s">
        <v>20</v>
      </c>
      <c r="F7" s="36" t="s">
        <v>21</v>
      </c>
      <c r="G7" s="35" t="s">
        <v>22</v>
      </c>
      <c r="H7" s="35" t="s">
        <v>23</v>
      </c>
      <c r="I7" s="35" t="s">
        <v>18</v>
      </c>
      <c r="J7" s="37" t="s">
        <v>24</v>
      </c>
      <c r="K7" s="35" t="s">
        <v>25</v>
      </c>
      <c r="L7" s="36" t="s">
        <v>26</v>
      </c>
      <c r="M7" s="37" t="s">
        <v>27</v>
      </c>
      <c r="N7" s="35" t="s">
        <v>28</v>
      </c>
      <c r="O7" s="36" t="s">
        <v>29</v>
      </c>
      <c r="P7" s="87"/>
      <c r="Q7" s="35" t="s">
        <v>30</v>
      </c>
      <c r="R7" s="36" t="s">
        <v>31</v>
      </c>
      <c r="S7" s="36" t="s">
        <v>32</v>
      </c>
      <c r="T7" s="36" t="s">
        <v>33</v>
      </c>
      <c r="U7" s="36" t="s">
        <v>34</v>
      </c>
      <c r="V7" s="85"/>
    </row>
    <row r="8" spans="1:22" ht="24" x14ac:dyDescent="0.25">
      <c r="A8" s="47" t="s">
        <v>132</v>
      </c>
      <c r="B8" s="47" t="s">
        <v>134</v>
      </c>
      <c r="C8" s="47"/>
      <c r="D8" s="47"/>
      <c r="E8" s="47"/>
      <c r="F8" s="47"/>
      <c r="G8" s="47" t="s">
        <v>129</v>
      </c>
      <c r="H8" s="47" t="s">
        <v>130</v>
      </c>
      <c r="I8" s="47" t="s">
        <v>133</v>
      </c>
      <c r="J8" s="49">
        <v>44447</v>
      </c>
      <c r="K8" s="47" t="s">
        <v>116</v>
      </c>
      <c r="L8" s="46">
        <v>179119.07</v>
      </c>
      <c r="M8" s="45" t="s">
        <v>165</v>
      </c>
      <c r="N8" s="47" t="s">
        <v>170</v>
      </c>
      <c r="O8" s="46">
        <f>14359.84+24166.69</f>
        <v>38526.53</v>
      </c>
      <c r="P8" s="45" t="s">
        <v>128</v>
      </c>
      <c r="Q8" s="47"/>
      <c r="R8" s="45">
        <v>38543.9</v>
      </c>
      <c r="S8" s="45">
        <v>38543.9</v>
      </c>
      <c r="T8" s="45">
        <v>38543.9</v>
      </c>
      <c r="U8" s="46">
        <f>154143.82+T8</f>
        <v>192687.72</v>
      </c>
      <c r="V8" s="43" t="s">
        <v>169</v>
      </c>
    </row>
    <row r="9" spans="1:22" ht="24" x14ac:dyDescent="0.25">
      <c r="A9" s="47" t="s">
        <v>141</v>
      </c>
      <c r="B9" s="47" t="s">
        <v>142</v>
      </c>
      <c r="C9" s="47"/>
      <c r="D9" s="47"/>
      <c r="E9" s="47"/>
      <c r="F9" s="47"/>
      <c r="G9" s="47" t="s">
        <v>129</v>
      </c>
      <c r="H9" s="47" t="s">
        <v>130</v>
      </c>
      <c r="I9" s="47" t="s">
        <v>140</v>
      </c>
      <c r="J9" s="49">
        <v>44568</v>
      </c>
      <c r="K9" s="47" t="s">
        <v>119</v>
      </c>
      <c r="L9" s="46">
        <v>2369755.77</v>
      </c>
      <c r="M9" s="45" t="s">
        <v>174</v>
      </c>
      <c r="N9" s="45" t="s">
        <v>173</v>
      </c>
      <c r="O9" s="45">
        <v>582387.36</v>
      </c>
      <c r="P9" s="45" t="s">
        <v>128</v>
      </c>
      <c r="Q9" s="46"/>
      <c r="R9" s="45">
        <f>T9</f>
        <v>266998.74</v>
      </c>
      <c r="S9" s="45">
        <v>94231.77</v>
      </c>
      <c r="T9" s="45">
        <f>172766.97+S9</f>
        <v>266998.74</v>
      </c>
      <c r="U9" s="45">
        <f>1534135.37+T9</f>
        <v>1801134.11</v>
      </c>
      <c r="V9" s="43" t="s">
        <v>176</v>
      </c>
    </row>
    <row r="10" spans="1:22" ht="24" x14ac:dyDescent="0.25">
      <c r="A10" s="47" t="s">
        <v>131</v>
      </c>
      <c r="B10" s="47" t="s">
        <v>111</v>
      </c>
      <c r="C10" s="47" t="s">
        <v>112</v>
      </c>
      <c r="D10" s="47" t="s">
        <v>109</v>
      </c>
      <c r="E10" s="48">
        <v>1310292.3</v>
      </c>
      <c r="F10" s="48">
        <v>592691.26</v>
      </c>
      <c r="G10" s="47" t="s">
        <v>113</v>
      </c>
      <c r="H10" s="47" t="s">
        <v>114</v>
      </c>
      <c r="I10" s="47" t="s">
        <v>166</v>
      </c>
      <c r="J10" s="49">
        <v>44580</v>
      </c>
      <c r="K10" s="47" t="s">
        <v>118</v>
      </c>
      <c r="L10" s="46">
        <v>1169219.8700000001</v>
      </c>
      <c r="M10" s="49" t="s">
        <v>128</v>
      </c>
      <c r="N10" s="47" t="s">
        <v>171</v>
      </c>
      <c r="O10" s="46" t="s">
        <v>128</v>
      </c>
      <c r="P10" s="45">
        <v>133959.54999999999</v>
      </c>
      <c r="Q10" s="47"/>
      <c r="R10" s="45">
        <f>101388.39+79479.23+102159.09+25064.18+83412.3+193926.01</f>
        <v>585429.19999999995</v>
      </c>
      <c r="S10" s="46">
        <f>83412.3+193926.01</f>
        <v>277338.31</v>
      </c>
      <c r="T10" s="45">
        <f>101388.39+79479.23+102159.09+25064.18+83412.3+193926.01</f>
        <v>585429.19999999995</v>
      </c>
      <c r="U10" s="54">
        <f>495849.49+T10</f>
        <v>1081278.69</v>
      </c>
      <c r="V10" s="43" t="s">
        <v>110</v>
      </c>
    </row>
    <row r="11" spans="1:22" ht="48" x14ac:dyDescent="0.25">
      <c r="A11" s="47" t="s">
        <v>141</v>
      </c>
      <c r="B11" s="47" t="s">
        <v>107</v>
      </c>
      <c r="C11" s="47" t="s">
        <v>108</v>
      </c>
      <c r="D11" s="47" t="s">
        <v>109</v>
      </c>
      <c r="E11" s="48">
        <v>1959902.26</v>
      </c>
      <c r="F11" s="48">
        <v>1135665.8200000003</v>
      </c>
      <c r="G11" s="47" t="s">
        <v>113</v>
      </c>
      <c r="H11" s="47" t="s">
        <v>114</v>
      </c>
      <c r="I11" s="47" t="s">
        <v>167</v>
      </c>
      <c r="J11" s="49">
        <v>44582</v>
      </c>
      <c r="K11" s="47" t="s">
        <v>118</v>
      </c>
      <c r="L11" s="46">
        <v>2634172.2200000002</v>
      </c>
      <c r="M11" s="49" t="s">
        <v>128</v>
      </c>
      <c r="N11" s="47" t="s">
        <v>171</v>
      </c>
      <c r="O11" s="46" t="s">
        <v>128</v>
      </c>
      <c r="P11" s="45">
        <v>226595.75</v>
      </c>
      <c r="Q11" s="47"/>
      <c r="R11" s="45">
        <f>101184.4+104792.43+186512.67+171583.57+210456.54+61453.03</f>
        <v>835982.64000000013</v>
      </c>
      <c r="S11" s="45">
        <f>210456.54+61453.03</f>
        <v>271909.57</v>
      </c>
      <c r="T11" s="45">
        <f>101184.4+104792.43+186512.67+171583.57+210456.54+61453.03</f>
        <v>835982.64000000013</v>
      </c>
      <c r="U11" s="54">
        <f>1314896.93+T11</f>
        <v>2150879.5700000003</v>
      </c>
      <c r="V11" s="43" t="s">
        <v>110</v>
      </c>
    </row>
    <row r="12" spans="1:22" ht="24" x14ac:dyDescent="0.25">
      <c r="A12" s="42" t="s">
        <v>153</v>
      </c>
      <c r="B12" s="47" t="s">
        <v>155</v>
      </c>
      <c r="C12" s="47" t="s">
        <v>158</v>
      </c>
      <c r="D12" s="47" t="s">
        <v>157</v>
      </c>
      <c r="E12" s="48">
        <v>1000000</v>
      </c>
      <c r="F12" s="47" t="s">
        <v>160</v>
      </c>
      <c r="G12" s="47" t="s">
        <v>120</v>
      </c>
      <c r="H12" s="47" t="s">
        <v>121</v>
      </c>
      <c r="I12" s="47" t="s">
        <v>156</v>
      </c>
      <c r="J12" s="49">
        <v>44785</v>
      </c>
      <c r="K12" s="47" t="s">
        <v>146</v>
      </c>
      <c r="L12" s="46">
        <v>1174282.1100000001</v>
      </c>
      <c r="M12" s="45" t="s">
        <v>199</v>
      </c>
      <c r="N12" s="47" t="s">
        <v>196</v>
      </c>
      <c r="O12" s="46" t="s">
        <v>128</v>
      </c>
      <c r="P12" s="47" t="s">
        <v>128</v>
      </c>
      <c r="Q12" s="47"/>
      <c r="R12" s="45">
        <v>73264.22</v>
      </c>
      <c r="S12" s="45" t="s">
        <v>128</v>
      </c>
      <c r="T12" s="45">
        <v>73264.22</v>
      </c>
      <c r="U12" s="54">
        <f>728715.23+T12</f>
        <v>801979.45</v>
      </c>
      <c r="V12" s="43" t="s">
        <v>172</v>
      </c>
    </row>
    <row r="13" spans="1:22" ht="24" x14ac:dyDescent="0.25">
      <c r="A13" s="42" t="s">
        <v>154</v>
      </c>
      <c r="B13" s="47" t="s">
        <v>161</v>
      </c>
      <c r="C13" s="47" t="s">
        <v>159</v>
      </c>
      <c r="D13" s="47" t="s">
        <v>157</v>
      </c>
      <c r="E13" s="47" t="s">
        <v>162</v>
      </c>
      <c r="F13" s="47" t="s">
        <v>163</v>
      </c>
      <c r="G13" s="47" t="s">
        <v>120</v>
      </c>
      <c r="H13" s="47" t="s">
        <v>121</v>
      </c>
      <c r="I13" s="47" t="s">
        <v>164</v>
      </c>
      <c r="J13" s="49">
        <v>44789</v>
      </c>
      <c r="K13" s="42" t="s">
        <v>123</v>
      </c>
      <c r="L13" s="46">
        <v>4457358.16</v>
      </c>
      <c r="M13" s="45" t="s">
        <v>200</v>
      </c>
      <c r="N13" s="47" t="s">
        <v>197</v>
      </c>
      <c r="O13" s="46" t="s">
        <v>128</v>
      </c>
      <c r="P13" s="47" t="s">
        <v>128</v>
      </c>
      <c r="Q13" s="47"/>
      <c r="R13" s="45">
        <f>T13</f>
        <v>1117440.2000000002</v>
      </c>
      <c r="S13" s="45">
        <v>43053.83</v>
      </c>
      <c r="T13" s="45">
        <f>1074386.37+S13</f>
        <v>1117440.2000000002</v>
      </c>
      <c r="U13" s="54">
        <f>1123038.58+T13</f>
        <v>2240478.7800000003</v>
      </c>
      <c r="V13" s="43" t="s">
        <v>172</v>
      </c>
    </row>
    <row r="14" spans="1:22" x14ac:dyDescent="0.25">
      <c r="A14" s="47" t="s">
        <v>148</v>
      </c>
      <c r="B14" s="47" t="s">
        <v>150</v>
      </c>
      <c r="C14" s="47"/>
      <c r="D14" s="47"/>
      <c r="E14" s="47"/>
      <c r="F14" s="47"/>
      <c r="G14" s="47" t="s">
        <v>152</v>
      </c>
      <c r="H14" s="47" t="s">
        <v>151</v>
      </c>
      <c r="I14" s="47" t="s">
        <v>149</v>
      </c>
      <c r="J14" s="49">
        <v>44896</v>
      </c>
      <c r="K14" s="47" t="s">
        <v>118</v>
      </c>
      <c r="L14" s="46">
        <v>3755504.32</v>
      </c>
      <c r="M14" s="55" t="s">
        <v>128</v>
      </c>
      <c r="N14" s="47" t="s">
        <v>118</v>
      </c>
      <c r="O14" s="45">
        <v>588039.38</v>
      </c>
      <c r="P14" s="47" t="s">
        <v>128</v>
      </c>
      <c r="Q14" s="47"/>
      <c r="R14" s="45">
        <f>T14</f>
        <v>1371090.53</v>
      </c>
      <c r="S14" s="45">
        <f>211458.74+119892.66+106982.43</f>
        <v>438333.83</v>
      </c>
      <c r="T14" s="45">
        <f>155798.22+39870.09+90156.97+154967.31+209594.31+282369.8+S14</f>
        <v>1371090.53</v>
      </c>
      <c r="U14" s="45">
        <f>T14</f>
        <v>1371090.53</v>
      </c>
      <c r="V14" s="43" t="s">
        <v>110</v>
      </c>
    </row>
    <row r="15" spans="1:22" ht="24" x14ac:dyDescent="0.25">
      <c r="A15" s="47" t="s">
        <v>185</v>
      </c>
      <c r="B15" s="47" t="s">
        <v>186</v>
      </c>
      <c r="C15" s="47"/>
      <c r="D15" s="47"/>
      <c r="E15" s="48"/>
      <c r="F15" s="48"/>
      <c r="G15" s="47" t="s">
        <v>183</v>
      </c>
      <c r="H15" s="47" t="s">
        <v>182</v>
      </c>
      <c r="I15" s="47" t="s">
        <v>181</v>
      </c>
      <c r="J15" s="49">
        <v>44984</v>
      </c>
      <c r="K15" s="47" t="s">
        <v>119</v>
      </c>
      <c r="L15" s="46">
        <v>5260620.2</v>
      </c>
      <c r="M15" s="45" t="s">
        <v>201</v>
      </c>
      <c r="N15" s="45" t="s">
        <v>128</v>
      </c>
      <c r="O15" s="45" t="s">
        <v>128</v>
      </c>
      <c r="P15" s="45" t="s">
        <v>128</v>
      </c>
      <c r="Q15" s="47"/>
      <c r="R15" s="45">
        <f>231815.57+136611.61+156612.34+186331.01</f>
        <v>711370.53</v>
      </c>
      <c r="S15" s="45" t="s">
        <v>128</v>
      </c>
      <c r="T15" s="45">
        <f>231815.57+136611.61+156612.34</f>
        <v>525039.52</v>
      </c>
      <c r="U15" s="45">
        <f>231815.57+136611.61+156612.34</f>
        <v>525039.52</v>
      </c>
      <c r="V15" s="43" t="s">
        <v>172</v>
      </c>
    </row>
    <row r="16" spans="1:22" ht="24" x14ac:dyDescent="0.25">
      <c r="A16" s="47" t="s">
        <v>188</v>
      </c>
      <c r="B16" s="47" t="s">
        <v>187</v>
      </c>
      <c r="C16" s="47"/>
      <c r="D16" s="47"/>
      <c r="E16" s="48"/>
      <c r="F16" s="48"/>
      <c r="G16" s="47" t="s">
        <v>152</v>
      </c>
      <c r="H16" s="47" t="s">
        <v>151</v>
      </c>
      <c r="I16" s="47" t="s">
        <v>189</v>
      </c>
      <c r="J16" s="49">
        <v>44993</v>
      </c>
      <c r="K16" s="47" t="s">
        <v>123</v>
      </c>
      <c r="L16" s="46">
        <v>69582.16</v>
      </c>
      <c r="M16" s="45" t="s">
        <v>202</v>
      </c>
      <c r="N16" s="47" t="s">
        <v>123</v>
      </c>
      <c r="O16" s="45" t="s">
        <v>128</v>
      </c>
      <c r="P16" s="45" t="s">
        <v>128</v>
      </c>
      <c r="Q16" s="47"/>
      <c r="R16" s="45">
        <v>47743.07</v>
      </c>
      <c r="S16" s="45">
        <v>47743.07</v>
      </c>
      <c r="T16" s="45">
        <v>47743.07</v>
      </c>
      <c r="U16" s="45">
        <v>47743.07</v>
      </c>
      <c r="V16" s="43" t="s">
        <v>172</v>
      </c>
    </row>
    <row r="17" spans="1:22" ht="24" x14ac:dyDescent="0.25">
      <c r="A17" s="42" t="s">
        <v>177</v>
      </c>
      <c r="B17" s="42" t="s">
        <v>178</v>
      </c>
      <c r="C17" s="42"/>
      <c r="D17" s="61"/>
      <c r="E17" s="60"/>
      <c r="F17" s="60"/>
      <c r="G17" s="42" t="s">
        <v>179</v>
      </c>
      <c r="H17" s="42" t="s">
        <v>180</v>
      </c>
      <c r="I17" s="42" t="s">
        <v>184</v>
      </c>
      <c r="J17" s="62">
        <v>45012</v>
      </c>
      <c r="K17" s="42" t="s">
        <v>123</v>
      </c>
      <c r="L17" s="46">
        <v>421478.02</v>
      </c>
      <c r="M17" s="45" t="s">
        <v>204</v>
      </c>
      <c r="N17" s="45" t="s">
        <v>128</v>
      </c>
      <c r="O17" s="45" t="s">
        <v>128</v>
      </c>
      <c r="P17" s="45" t="s">
        <v>128</v>
      </c>
      <c r="Q17" s="42"/>
      <c r="R17" s="45">
        <f>T17</f>
        <v>119992.41</v>
      </c>
      <c r="S17" s="45">
        <v>27082.79</v>
      </c>
      <c r="T17" s="45">
        <f>53588.31+39321.31+S17</f>
        <v>119992.41</v>
      </c>
      <c r="U17" s="45">
        <f>T17</f>
        <v>119992.41</v>
      </c>
      <c r="V17" s="43" t="s">
        <v>172</v>
      </c>
    </row>
    <row r="18" spans="1:22" ht="36" x14ac:dyDescent="0.25">
      <c r="A18" s="47" t="s">
        <v>194</v>
      </c>
      <c r="B18" s="47" t="s">
        <v>193</v>
      </c>
      <c r="C18" s="47"/>
      <c r="D18" s="47"/>
      <c r="E18" s="47"/>
      <c r="F18" s="47"/>
      <c r="G18" s="42" t="s">
        <v>179</v>
      </c>
      <c r="H18" s="42" t="s">
        <v>180</v>
      </c>
      <c r="I18" s="47" t="s">
        <v>195</v>
      </c>
      <c r="J18" s="49">
        <v>45124</v>
      </c>
      <c r="K18" s="42" t="s">
        <v>123</v>
      </c>
      <c r="L18" s="46">
        <v>948887.89</v>
      </c>
      <c r="M18" s="55" t="s">
        <v>128</v>
      </c>
      <c r="N18" s="47" t="s">
        <v>128</v>
      </c>
      <c r="O18" s="46" t="s">
        <v>128</v>
      </c>
      <c r="P18" s="47" t="s">
        <v>128</v>
      </c>
      <c r="Q18" s="47"/>
      <c r="R18" s="45">
        <v>99919.47</v>
      </c>
      <c r="S18" s="45">
        <v>99919.47</v>
      </c>
      <c r="T18" s="45">
        <v>99919.47</v>
      </c>
      <c r="U18" s="45">
        <v>99919.47</v>
      </c>
      <c r="V18" s="43" t="s">
        <v>110</v>
      </c>
    </row>
    <row r="19" spans="1:22" x14ac:dyDescent="0.25">
      <c r="A19" s="47"/>
      <c r="B19" s="47"/>
      <c r="C19" s="47"/>
      <c r="D19" s="47"/>
      <c r="E19" s="47"/>
      <c r="F19" s="47"/>
      <c r="G19" s="47"/>
      <c r="H19" s="47"/>
      <c r="I19" s="47"/>
      <c r="J19" s="49"/>
      <c r="K19" s="47"/>
      <c r="L19" s="46"/>
      <c r="M19" s="45"/>
      <c r="N19" s="45"/>
      <c r="O19" s="45"/>
      <c r="P19" s="45"/>
      <c r="Q19" s="47"/>
      <c r="R19" s="45"/>
      <c r="S19" s="45"/>
      <c r="T19" s="45"/>
      <c r="U19" s="45"/>
      <c r="V19" s="43"/>
    </row>
    <row r="20" spans="1:22" x14ac:dyDescent="0.25">
      <c r="A20" s="47"/>
      <c r="B20" s="47"/>
      <c r="C20" s="47"/>
      <c r="D20" s="47"/>
      <c r="E20" s="47"/>
      <c r="F20" s="47"/>
      <c r="G20" s="42"/>
      <c r="H20" s="47"/>
      <c r="I20" s="47"/>
      <c r="J20" s="49"/>
      <c r="K20" s="47"/>
      <c r="L20" s="46"/>
      <c r="M20" s="55"/>
      <c r="N20" s="47"/>
      <c r="O20" s="46"/>
      <c r="P20" s="47"/>
      <c r="Q20" s="47"/>
      <c r="R20" s="54"/>
      <c r="S20" s="54"/>
      <c r="T20" s="54"/>
      <c r="U20" s="54"/>
      <c r="V20" s="43"/>
    </row>
    <row r="21" spans="1:22" x14ac:dyDescent="0.25">
      <c r="A21" s="50"/>
      <c r="B21" s="50"/>
      <c r="C21" s="50"/>
      <c r="D21" s="50"/>
      <c r="E21" s="50"/>
      <c r="F21" s="50"/>
      <c r="G21" s="50"/>
      <c r="H21" s="50"/>
      <c r="I21" s="50"/>
      <c r="J21" s="51"/>
      <c r="K21" s="50"/>
      <c r="L21" s="52"/>
      <c r="M21" s="51"/>
      <c r="N21" s="50"/>
      <c r="O21" s="52"/>
      <c r="P21" s="50"/>
      <c r="Q21" s="50"/>
      <c r="R21" s="52"/>
      <c r="S21" s="52"/>
      <c r="T21" s="52"/>
      <c r="U21" s="52"/>
      <c r="V21" s="50"/>
    </row>
    <row r="22" spans="1:22" x14ac:dyDescent="0.25">
      <c r="A22" s="50"/>
      <c r="B22" s="50"/>
      <c r="C22" s="50"/>
      <c r="D22" s="50"/>
      <c r="E22" s="50"/>
      <c r="F22" s="50"/>
      <c r="G22" s="50"/>
      <c r="H22" s="50"/>
      <c r="I22" s="50"/>
      <c r="J22" s="51"/>
      <c r="K22" s="50"/>
      <c r="L22" s="52"/>
      <c r="M22" s="51"/>
      <c r="N22" s="50"/>
      <c r="O22" s="52"/>
      <c r="P22" s="50"/>
      <c r="Q22" s="50"/>
      <c r="R22" s="52"/>
      <c r="S22" s="52"/>
      <c r="T22" s="52"/>
      <c r="U22" s="52"/>
      <c r="V22" s="50"/>
    </row>
    <row r="23" spans="1:22" x14ac:dyDescent="0.25">
      <c r="A23" s="50"/>
      <c r="B23" s="50"/>
      <c r="C23" s="50"/>
      <c r="D23" s="50"/>
      <c r="E23" s="50"/>
      <c r="F23" s="50"/>
      <c r="G23" s="50"/>
      <c r="H23" s="50"/>
      <c r="I23" s="50"/>
      <c r="J23" s="51"/>
      <c r="K23" s="50"/>
      <c r="L23" s="52"/>
      <c r="M23" s="51"/>
      <c r="N23" s="50"/>
      <c r="O23" s="52"/>
      <c r="P23" s="50"/>
      <c r="Q23" s="50"/>
      <c r="R23" s="52"/>
      <c r="S23" s="52"/>
      <c r="T23" s="52"/>
      <c r="U23" s="52"/>
      <c r="V23" s="50"/>
    </row>
    <row r="24" spans="1:22" x14ac:dyDescent="0.25">
      <c r="A24" s="50"/>
      <c r="B24" s="57"/>
      <c r="C24" s="50"/>
      <c r="D24" s="50"/>
      <c r="E24" s="50"/>
      <c r="F24" s="50"/>
      <c r="G24" s="50"/>
      <c r="H24" s="50"/>
      <c r="I24" s="50"/>
      <c r="J24" s="51"/>
      <c r="K24" s="50"/>
      <c r="L24" s="58"/>
      <c r="M24" s="51"/>
      <c r="N24" s="50"/>
      <c r="O24" s="52"/>
      <c r="P24" s="50"/>
      <c r="Q24" s="50"/>
      <c r="R24" s="52"/>
      <c r="S24" s="52"/>
      <c r="T24" s="52"/>
      <c r="U24" s="52"/>
      <c r="V24" s="50"/>
    </row>
    <row r="25" spans="1:22" x14ac:dyDescent="0.25">
      <c r="A25" s="50"/>
      <c r="B25" s="57"/>
      <c r="C25" s="50"/>
      <c r="D25" s="50"/>
      <c r="E25" s="50"/>
      <c r="F25" s="50"/>
      <c r="G25" s="50"/>
      <c r="H25" s="50"/>
      <c r="I25" s="50"/>
      <c r="J25" s="51"/>
      <c r="K25" s="50"/>
      <c r="L25" s="58"/>
      <c r="M25" s="51"/>
      <c r="N25" s="50"/>
      <c r="O25" s="52"/>
      <c r="P25" s="50"/>
      <c r="Q25" s="50"/>
      <c r="R25" s="52"/>
      <c r="S25" s="52"/>
      <c r="T25" s="52"/>
      <c r="U25" s="52"/>
      <c r="V25" s="50"/>
    </row>
    <row r="26" spans="1:22" x14ac:dyDescent="0.25">
      <c r="A26" s="50"/>
      <c r="B26" s="57"/>
      <c r="C26" s="50"/>
      <c r="D26" s="50"/>
      <c r="E26" s="50"/>
      <c r="F26" s="50"/>
      <c r="G26" s="50"/>
      <c r="H26" s="50"/>
      <c r="I26" s="50"/>
      <c r="J26" s="51"/>
      <c r="K26" s="50"/>
      <c r="L26" s="58"/>
      <c r="M26" s="51"/>
      <c r="N26" s="50"/>
      <c r="O26" s="52"/>
      <c r="P26" s="50"/>
      <c r="Q26" s="50"/>
      <c r="R26" s="52"/>
      <c r="S26" s="52"/>
      <c r="T26" s="52"/>
      <c r="U26" s="52"/>
      <c r="V26" s="50"/>
    </row>
    <row r="27" spans="1:22" x14ac:dyDescent="0.25">
      <c r="A27" s="50"/>
      <c r="B27" s="57"/>
      <c r="C27" s="50"/>
      <c r="D27" s="50"/>
      <c r="E27" s="50"/>
      <c r="F27" s="50"/>
      <c r="G27" s="50"/>
      <c r="H27" s="50"/>
      <c r="I27" s="50"/>
      <c r="J27" s="51"/>
      <c r="K27" s="50"/>
      <c r="L27" s="58"/>
      <c r="M27" s="51"/>
      <c r="N27" s="50"/>
      <c r="O27" s="52"/>
      <c r="P27" s="50"/>
      <c r="Q27" s="50"/>
      <c r="R27" s="52"/>
      <c r="S27" s="52"/>
      <c r="T27" s="52"/>
      <c r="U27" s="52"/>
      <c r="V27" s="50"/>
    </row>
    <row r="28" spans="1:22" x14ac:dyDescent="0.25">
      <c r="A28" s="50"/>
      <c r="B28" s="57"/>
      <c r="C28" s="50"/>
      <c r="D28" s="50"/>
      <c r="E28" s="50"/>
      <c r="F28" s="50"/>
      <c r="G28" s="50"/>
      <c r="H28" s="50"/>
      <c r="I28" s="50"/>
      <c r="J28" s="51"/>
      <c r="K28" s="50"/>
      <c r="L28" s="58"/>
      <c r="M28" s="51"/>
      <c r="N28" s="50"/>
      <c r="O28" s="52"/>
      <c r="P28" s="50"/>
      <c r="Q28" s="50"/>
      <c r="R28" s="52"/>
      <c r="S28" s="52"/>
      <c r="T28" s="52"/>
      <c r="U28" s="52"/>
      <c r="V28" s="43"/>
    </row>
    <row r="29" spans="1:22" x14ac:dyDescent="0.25">
      <c r="A29" s="50"/>
      <c r="B29" s="57"/>
      <c r="C29" s="50"/>
      <c r="D29" s="50"/>
      <c r="E29" s="50"/>
      <c r="F29" s="50"/>
      <c r="G29" s="50"/>
      <c r="H29" s="50"/>
      <c r="I29" s="50"/>
      <c r="J29" s="51"/>
      <c r="K29" s="50"/>
      <c r="L29" s="58"/>
      <c r="M29" s="51"/>
      <c r="N29" s="50"/>
      <c r="O29" s="52"/>
      <c r="P29" s="50"/>
      <c r="Q29" s="50"/>
      <c r="R29" s="52"/>
      <c r="S29" s="52"/>
      <c r="T29" s="52"/>
      <c r="U29" s="52"/>
      <c r="V29" s="43"/>
    </row>
    <row r="30" spans="1:22" x14ac:dyDescent="0.25">
      <c r="A30" s="50"/>
      <c r="B30" s="57"/>
      <c r="C30" s="50"/>
      <c r="D30" s="50"/>
      <c r="E30" s="50"/>
      <c r="F30" s="50"/>
      <c r="G30" s="50"/>
      <c r="H30" s="50"/>
      <c r="I30" s="50"/>
      <c r="J30" s="51"/>
      <c r="K30" s="50"/>
      <c r="L30" s="58"/>
      <c r="M30" s="51"/>
      <c r="N30" s="50"/>
      <c r="O30" s="52"/>
      <c r="P30" s="50"/>
      <c r="Q30" s="50"/>
      <c r="R30" s="52"/>
      <c r="S30" s="52"/>
      <c r="T30" s="52"/>
      <c r="U30" s="52"/>
      <c r="V30" s="43"/>
    </row>
  </sheetData>
  <sheetProtection selectLockedCells="1"/>
  <mergeCells count="13">
    <mergeCell ref="I6:M6"/>
    <mergeCell ref="N6:O6"/>
    <mergeCell ref="P6:P7"/>
    <mergeCell ref="Q6:U6"/>
    <mergeCell ref="V6:V7"/>
    <mergeCell ref="E1:G1"/>
    <mergeCell ref="E2:G2"/>
    <mergeCell ref="E3:G3"/>
    <mergeCell ref="E4:G4"/>
    <mergeCell ref="A6:A7"/>
    <mergeCell ref="B6:B7"/>
    <mergeCell ref="C6:F6"/>
    <mergeCell ref="G6:H6"/>
  </mergeCells>
  <printOptions horizontalCentered="1"/>
  <pageMargins left="0.19685039370078741" right="0.19685039370078741" top="0.35433070866141736" bottom="0.35433070866141736" header="0.19685039370078741" footer="0.19685039370078741"/>
  <pageSetup paperSize="9" scale="51" fitToWidth="2" fitToHeight="100" pageOrder="overThenDown" orientation="landscape" horizontalDpi="300" verticalDpi="300" r:id="rId1"/>
  <headerFooter>
    <oddHeader>&amp;L&amp;"Arial,Negrito"&amp;12MAPA DEMONSTRATIVO DE OBRAS E SERVIÇOS DE ENGENHARIA&amp;R&amp;"Arial,Normal"&amp;12&amp;A</oddHeader>
    <oddFooter>&amp;C&amp;"Arial,Normal"&amp;10Página 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J58"/>
  <sheetViews>
    <sheetView tabSelected="1" view="pageBreakPreview" zoomScale="80" zoomScaleNormal="70" zoomScaleSheetLayoutView="80" workbookViewId="0">
      <selection activeCell="I18" sqref="I18"/>
    </sheetView>
  </sheetViews>
  <sheetFormatPr defaultColWidth="11.5703125" defaultRowHeight="15" x14ac:dyDescent="0.25"/>
  <cols>
    <col min="1" max="1" width="22.42578125" style="14" customWidth="1"/>
    <col min="2" max="2" width="63.7109375" style="15" customWidth="1"/>
    <col min="3" max="3" width="12.7109375" style="14" customWidth="1"/>
    <col min="4" max="4" width="63.7109375" style="16" customWidth="1"/>
    <col min="5" max="6" width="15.28515625" style="17" customWidth="1"/>
    <col min="7" max="7" width="18.140625" style="16" bestFit="1" customWidth="1"/>
    <col min="8" max="8" width="63.7109375" style="16" customWidth="1"/>
    <col min="9" max="9" width="12.7109375" style="14" customWidth="1"/>
    <col min="10" max="10" width="12.7109375" style="18" customWidth="1"/>
    <col min="11" max="11" width="10.140625" style="14" customWidth="1"/>
    <col min="12" max="12" width="15.28515625" style="17" customWidth="1"/>
    <col min="13" max="13" width="12.7109375" style="18" customWidth="1"/>
    <col min="14" max="14" width="10.140625" style="14" customWidth="1"/>
    <col min="15" max="16" width="15.28515625" style="17" customWidth="1"/>
    <col min="17" max="17" width="15.28515625" style="14" customWidth="1"/>
    <col min="18" max="21" width="15.28515625" style="17" customWidth="1"/>
    <col min="22" max="22" width="17.140625" style="14" customWidth="1"/>
    <col min="23" max="1024" width="11.5703125" style="19"/>
  </cols>
  <sheetData>
    <row r="1" spans="1:22" s="19" customFormat="1" ht="12.75" customHeight="1" x14ac:dyDescent="0.25">
      <c r="A1" s="20" t="s">
        <v>95</v>
      </c>
      <c r="B1" s="21" t="s">
        <v>124</v>
      </c>
      <c r="C1" s="2"/>
      <c r="D1" s="4"/>
      <c r="E1" s="82"/>
      <c r="F1" s="82"/>
      <c r="G1" s="82"/>
      <c r="H1" s="4"/>
      <c r="J1" s="22"/>
      <c r="K1" s="3"/>
      <c r="L1" s="23"/>
      <c r="M1" s="24"/>
      <c r="N1" s="25"/>
      <c r="O1" s="26"/>
      <c r="P1" s="3"/>
      <c r="Q1" s="3"/>
      <c r="R1" s="23"/>
      <c r="S1" s="23"/>
      <c r="T1" s="23"/>
      <c r="U1" s="23"/>
      <c r="V1" s="3"/>
    </row>
    <row r="2" spans="1:22" s="19" customFormat="1" ht="12.75" customHeight="1" x14ac:dyDescent="0.25">
      <c r="A2" s="20" t="s">
        <v>97</v>
      </c>
      <c r="B2" s="21" t="s">
        <v>124</v>
      </c>
      <c r="C2" s="2"/>
      <c r="D2" s="4" t="s">
        <v>4</v>
      </c>
      <c r="E2" s="82" t="s">
        <v>4</v>
      </c>
      <c r="F2" s="82" t="s">
        <v>4</v>
      </c>
      <c r="G2" s="82"/>
      <c r="H2" s="4" t="s">
        <v>4</v>
      </c>
      <c r="J2" s="22"/>
      <c r="K2" s="3"/>
      <c r="L2" s="23"/>
      <c r="M2" s="24"/>
      <c r="N2" s="25"/>
      <c r="O2" s="26"/>
      <c r="P2" s="3"/>
      <c r="Q2" s="3"/>
      <c r="R2" s="23"/>
      <c r="S2" s="23"/>
      <c r="T2" s="23"/>
      <c r="U2" s="23"/>
      <c r="V2" s="3"/>
    </row>
    <row r="3" spans="1:22" s="19" customFormat="1" ht="12.75" customHeight="1" x14ac:dyDescent="0.25">
      <c r="A3" s="20" t="s">
        <v>98</v>
      </c>
      <c r="B3" s="21" t="s">
        <v>168</v>
      </c>
      <c r="C3" s="2"/>
      <c r="D3" s="27" t="s">
        <v>99</v>
      </c>
      <c r="E3" s="83" t="s">
        <v>100</v>
      </c>
      <c r="F3" s="83"/>
      <c r="G3" s="83"/>
      <c r="H3" s="27" t="s">
        <v>99</v>
      </c>
      <c r="J3" s="22"/>
      <c r="K3" s="3"/>
      <c r="L3" s="23"/>
      <c r="M3" s="24"/>
      <c r="N3" s="25"/>
      <c r="O3" s="26"/>
      <c r="P3" s="3"/>
      <c r="Q3" s="3"/>
      <c r="R3" s="23"/>
      <c r="S3" s="23"/>
      <c r="T3" s="23"/>
      <c r="U3" s="23"/>
      <c r="V3" s="3"/>
    </row>
    <row r="4" spans="1:22" s="19" customFormat="1" ht="12.75" customHeight="1" x14ac:dyDescent="0.25">
      <c r="A4" s="20" t="s">
        <v>101</v>
      </c>
      <c r="B4" s="28" t="s">
        <v>126</v>
      </c>
      <c r="C4" s="2"/>
      <c r="D4" s="29" t="s">
        <v>103</v>
      </c>
      <c r="E4" s="84" t="s">
        <v>104</v>
      </c>
      <c r="F4" s="84"/>
      <c r="G4" s="84"/>
      <c r="H4" s="30" t="s">
        <v>105</v>
      </c>
      <c r="J4" s="22"/>
      <c r="K4" s="3"/>
      <c r="L4" s="23"/>
      <c r="M4" s="24"/>
      <c r="N4" s="25"/>
      <c r="O4" s="26"/>
      <c r="P4" s="3"/>
      <c r="Q4" s="3"/>
      <c r="R4" s="23"/>
      <c r="S4" s="23"/>
      <c r="T4" s="23"/>
      <c r="U4" s="23"/>
      <c r="V4" s="3"/>
    </row>
    <row r="5" spans="1:22" x14ac:dyDescent="0.25">
      <c r="A5" s="1"/>
      <c r="B5" s="31"/>
      <c r="C5" s="31"/>
      <c r="D5" s="31"/>
      <c r="E5" s="32"/>
      <c r="F5" s="32"/>
      <c r="G5" s="31"/>
      <c r="H5" s="31"/>
      <c r="I5" s="31"/>
      <c r="J5" s="33"/>
      <c r="K5" s="31"/>
      <c r="L5" s="34"/>
      <c r="M5" s="33"/>
      <c r="N5" s="31"/>
      <c r="O5" s="34"/>
      <c r="P5" s="34"/>
      <c r="Q5" s="31"/>
      <c r="R5" s="34"/>
      <c r="S5" s="34"/>
      <c r="T5" s="34"/>
      <c r="U5" s="34"/>
      <c r="V5" s="31"/>
    </row>
    <row r="6" spans="1:22" ht="15.75" customHeight="1" x14ac:dyDescent="0.25">
      <c r="A6" s="85" t="s">
        <v>127</v>
      </c>
      <c r="B6" s="85" t="s">
        <v>10</v>
      </c>
      <c r="C6" s="86" t="s">
        <v>11</v>
      </c>
      <c r="D6" s="86"/>
      <c r="E6" s="86"/>
      <c r="F6" s="86"/>
      <c r="G6" s="86" t="s">
        <v>12</v>
      </c>
      <c r="H6" s="86"/>
      <c r="I6" s="86" t="s">
        <v>13</v>
      </c>
      <c r="J6" s="86"/>
      <c r="K6" s="86"/>
      <c r="L6" s="86"/>
      <c r="M6" s="86"/>
      <c r="N6" s="86" t="s">
        <v>14</v>
      </c>
      <c r="O6" s="86"/>
      <c r="P6" s="87" t="s">
        <v>15</v>
      </c>
      <c r="Q6" s="86" t="s">
        <v>16</v>
      </c>
      <c r="R6" s="86"/>
      <c r="S6" s="86"/>
      <c r="T6" s="86"/>
      <c r="U6" s="86"/>
      <c r="V6" s="85" t="s">
        <v>17</v>
      </c>
    </row>
    <row r="7" spans="1:22" ht="60" x14ac:dyDescent="0.25">
      <c r="A7" s="85"/>
      <c r="B7" s="85"/>
      <c r="C7" s="35" t="s">
        <v>18</v>
      </c>
      <c r="D7" s="35" t="s">
        <v>19</v>
      </c>
      <c r="E7" s="36" t="s">
        <v>20</v>
      </c>
      <c r="F7" s="36" t="s">
        <v>21</v>
      </c>
      <c r="G7" s="35" t="s">
        <v>22</v>
      </c>
      <c r="H7" s="35" t="s">
        <v>23</v>
      </c>
      <c r="I7" s="35" t="s">
        <v>18</v>
      </c>
      <c r="J7" s="37" t="s">
        <v>24</v>
      </c>
      <c r="K7" s="35" t="s">
        <v>25</v>
      </c>
      <c r="L7" s="36" t="s">
        <v>26</v>
      </c>
      <c r="M7" s="37" t="s">
        <v>27</v>
      </c>
      <c r="N7" s="35" t="s">
        <v>28</v>
      </c>
      <c r="O7" s="36" t="s">
        <v>29</v>
      </c>
      <c r="P7" s="87"/>
      <c r="Q7" s="35" t="s">
        <v>30</v>
      </c>
      <c r="R7" s="36" t="s">
        <v>31</v>
      </c>
      <c r="S7" s="36" t="s">
        <v>32</v>
      </c>
      <c r="T7" s="36" t="s">
        <v>33</v>
      </c>
      <c r="U7" s="36" t="s">
        <v>34</v>
      </c>
      <c r="V7" s="85"/>
    </row>
    <row r="8" spans="1:22" ht="24" x14ac:dyDescent="0.25">
      <c r="A8" s="38" t="s">
        <v>137</v>
      </c>
      <c r="B8" s="38" t="s">
        <v>139</v>
      </c>
      <c r="C8" s="39"/>
      <c r="D8" s="39"/>
      <c r="E8" s="40"/>
      <c r="F8" s="41"/>
      <c r="G8" s="42" t="s">
        <v>113</v>
      </c>
      <c r="H8" s="42" t="s">
        <v>114</v>
      </c>
      <c r="I8" s="43" t="s">
        <v>138</v>
      </c>
      <c r="J8" s="44">
        <v>44308</v>
      </c>
      <c r="K8" s="43" t="s">
        <v>115</v>
      </c>
      <c r="L8" s="41">
        <v>1302196.93</v>
      </c>
      <c r="M8" s="45" t="s">
        <v>128</v>
      </c>
      <c r="N8" s="43" t="s">
        <v>115</v>
      </c>
      <c r="O8" s="45">
        <f>185787.69+99166.94</f>
        <v>284954.63</v>
      </c>
      <c r="P8" s="46" t="s">
        <v>128</v>
      </c>
      <c r="Q8" s="47"/>
      <c r="R8" s="45" t="s">
        <v>128</v>
      </c>
      <c r="S8" s="45" t="s">
        <v>128</v>
      </c>
      <c r="T8" s="45" t="s">
        <v>128</v>
      </c>
      <c r="U8" s="45">
        <v>830160.37</v>
      </c>
      <c r="V8" s="43" t="s">
        <v>169</v>
      </c>
    </row>
    <row r="9" spans="1:22" ht="24" x14ac:dyDescent="0.25">
      <c r="A9" s="47" t="s">
        <v>132</v>
      </c>
      <c r="B9" s="47" t="s">
        <v>134</v>
      </c>
      <c r="C9" s="47"/>
      <c r="D9" s="47"/>
      <c r="E9" s="47"/>
      <c r="F9" s="47"/>
      <c r="G9" s="47" t="s">
        <v>129</v>
      </c>
      <c r="H9" s="47" t="s">
        <v>130</v>
      </c>
      <c r="I9" s="47" t="s">
        <v>133</v>
      </c>
      <c r="J9" s="49">
        <v>44447</v>
      </c>
      <c r="K9" s="47" t="s">
        <v>116</v>
      </c>
      <c r="L9" s="46">
        <v>179119.07</v>
      </c>
      <c r="M9" s="45" t="s">
        <v>165</v>
      </c>
      <c r="N9" s="47" t="s">
        <v>170</v>
      </c>
      <c r="O9" s="46">
        <f>14359.84+24166.69</f>
        <v>38526.53</v>
      </c>
      <c r="P9" s="45" t="s">
        <v>128</v>
      </c>
      <c r="Q9" s="47"/>
      <c r="R9" s="45">
        <v>38543.9</v>
      </c>
      <c r="S9" s="45">
        <v>38543.9</v>
      </c>
      <c r="T9" s="45">
        <v>38543.9</v>
      </c>
      <c r="U9" s="46">
        <f>154143.82+T9</f>
        <v>192687.72</v>
      </c>
      <c r="V9" s="43" t="s">
        <v>169</v>
      </c>
    </row>
    <row r="10" spans="1:22" ht="24" x14ac:dyDescent="0.25">
      <c r="A10" s="47" t="s">
        <v>132</v>
      </c>
      <c r="B10" s="47" t="s">
        <v>135</v>
      </c>
      <c r="C10" s="47"/>
      <c r="D10" s="47"/>
      <c r="E10" s="47"/>
      <c r="F10" s="47"/>
      <c r="G10" s="47" t="s">
        <v>129</v>
      </c>
      <c r="H10" s="47" t="s">
        <v>130</v>
      </c>
      <c r="I10" s="47" t="s">
        <v>133</v>
      </c>
      <c r="J10" s="49">
        <v>44496</v>
      </c>
      <c r="K10" s="47" t="s">
        <v>116</v>
      </c>
      <c r="L10" s="46">
        <v>79991.08</v>
      </c>
      <c r="M10" s="45" t="s">
        <v>165</v>
      </c>
      <c r="N10" s="47" t="s">
        <v>123</v>
      </c>
      <c r="O10" s="46">
        <f>19288.85+3721.92-4253.6</f>
        <v>18757.169999999998</v>
      </c>
      <c r="P10" s="45" t="s">
        <v>128</v>
      </c>
      <c r="Q10" s="47"/>
      <c r="R10" s="45">
        <v>18757.169999999998</v>
      </c>
      <c r="S10" s="45">
        <v>18757.169999999998</v>
      </c>
      <c r="T10" s="45">
        <v>18757.169999999998</v>
      </c>
      <c r="U10" s="46">
        <f>76606.53+T10</f>
        <v>95363.7</v>
      </c>
      <c r="V10" s="43" t="s">
        <v>169</v>
      </c>
    </row>
    <row r="11" spans="1:22" ht="24" x14ac:dyDescent="0.25">
      <c r="A11" s="47" t="s">
        <v>132</v>
      </c>
      <c r="B11" s="47" t="s">
        <v>136</v>
      </c>
      <c r="C11" s="47"/>
      <c r="D11" s="47"/>
      <c r="E11" s="47"/>
      <c r="F11" s="47"/>
      <c r="G11" s="47" t="s">
        <v>129</v>
      </c>
      <c r="H11" s="47" t="s">
        <v>130</v>
      </c>
      <c r="I11" s="47" t="s">
        <v>133</v>
      </c>
      <c r="J11" s="49">
        <v>44503</v>
      </c>
      <c r="K11" s="47" t="s">
        <v>116</v>
      </c>
      <c r="L11" s="46">
        <v>322490.99</v>
      </c>
      <c r="M11" s="45" t="s">
        <v>165</v>
      </c>
      <c r="N11" s="47" t="s">
        <v>128</v>
      </c>
      <c r="O11" s="46" t="s">
        <v>128</v>
      </c>
      <c r="P11" s="45" t="s">
        <v>128</v>
      </c>
      <c r="Q11" s="47"/>
      <c r="R11" s="45">
        <v>56286.720000000001</v>
      </c>
      <c r="S11" s="45">
        <v>56286.720000000001</v>
      </c>
      <c r="T11" s="45">
        <v>56286.720000000001</v>
      </c>
      <c r="U11" s="46">
        <f>251946.49+T11</f>
        <v>308233.20999999996</v>
      </c>
      <c r="V11" s="43" t="s">
        <v>169</v>
      </c>
    </row>
    <row r="12" spans="1:22" ht="24" x14ac:dyDescent="0.25">
      <c r="A12" s="47" t="s">
        <v>141</v>
      </c>
      <c r="B12" s="47" t="s">
        <v>142</v>
      </c>
      <c r="C12" s="47"/>
      <c r="D12" s="47"/>
      <c r="E12" s="47"/>
      <c r="F12" s="47"/>
      <c r="G12" s="47" t="s">
        <v>129</v>
      </c>
      <c r="H12" s="47" t="s">
        <v>130</v>
      </c>
      <c r="I12" s="47" t="s">
        <v>140</v>
      </c>
      <c r="J12" s="49">
        <v>44568</v>
      </c>
      <c r="K12" s="47" t="s">
        <v>119</v>
      </c>
      <c r="L12" s="46">
        <v>2369755.77</v>
      </c>
      <c r="M12" s="45" t="s">
        <v>174</v>
      </c>
      <c r="N12" s="45" t="s">
        <v>173</v>
      </c>
      <c r="O12" s="45">
        <v>582387.36</v>
      </c>
      <c r="P12" s="45" t="s">
        <v>128</v>
      </c>
      <c r="Q12" s="46"/>
      <c r="R12" s="45">
        <v>266998.74</v>
      </c>
      <c r="S12" s="45">
        <v>266998.74</v>
      </c>
      <c r="T12" s="45">
        <v>266998.74</v>
      </c>
      <c r="U12" s="45">
        <f>1534135.37+T12</f>
        <v>1801134.11</v>
      </c>
      <c r="V12" s="43" t="s">
        <v>176</v>
      </c>
    </row>
    <row r="13" spans="1:22" ht="24" x14ac:dyDescent="0.25">
      <c r="A13" s="47" t="s">
        <v>131</v>
      </c>
      <c r="B13" s="47" t="s">
        <v>111</v>
      </c>
      <c r="C13" s="47" t="s">
        <v>112</v>
      </c>
      <c r="D13" s="47" t="s">
        <v>109</v>
      </c>
      <c r="E13" s="48">
        <v>1310292.3</v>
      </c>
      <c r="F13" s="48">
        <v>592691.26</v>
      </c>
      <c r="G13" s="47" t="s">
        <v>113</v>
      </c>
      <c r="H13" s="47" t="s">
        <v>114</v>
      </c>
      <c r="I13" s="47" t="s">
        <v>166</v>
      </c>
      <c r="J13" s="49">
        <v>44580</v>
      </c>
      <c r="K13" s="47" t="s">
        <v>118</v>
      </c>
      <c r="L13" s="46">
        <v>1169219.8700000001</v>
      </c>
      <c r="M13" s="49" t="s">
        <v>128</v>
      </c>
      <c r="N13" s="47" t="s">
        <v>171</v>
      </c>
      <c r="O13" s="46" t="s">
        <v>128</v>
      </c>
      <c r="P13" s="45">
        <v>133959.54999999999</v>
      </c>
      <c r="Q13" s="47"/>
      <c r="R13" s="45">
        <f>101388.39+79479.23+102159.09+25064.18+83412.3+193926.01</f>
        <v>585429.19999999995</v>
      </c>
      <c r="S13" s="45">
        <f>101388.39+79479.23+102159.09+25064.18+83412.3+193926.01</f>
        <v>585429.19999999995</v>
      </c>
      <c r="T13" s="45">
        <f>101388.39+79479.23+102159.09+25064.18+83412.3+193926.01</f>
        <v>585429.19999999995</v>
      </c>
      <c r="U13" s="54">
        <f>495849.49+T13</f>
        <v>1081278.69</v>
      </c>
      <c r="V13" s="43" t="s">
        <v>110</v>
      </c>
    </row>
    <row r="14" spans="1:22" ht="48" x14ac:dyDescent="0.25">
      <c r="A14" s="47" t="s">
        <v>141</v>
      </c>
      <c r="B14" s="47" t="s">
        <v>107</v>
      </c>
      <c r="C14" s="47" t="s">
        <v>108</v>
      </c>
      <c r="D14" s="47" t="s">
        <v>109</v>
      </c>
      <c r="E14" s="48">
        <v>1959902.26</v>
      </c>
      <c r="F14" s="48">
        <v>1135665.8200000003</v>
      </c>
      <c r="G14" s="47" t="s">
        <v>113</v>
      </c>
      <c r="H14" s="47" t="s">
        <v>114</v>
      </c>
      <c r="I14" s="47" t="s">
        <v>167</v>
      </c>
      <c r="J14" s="49">
        <v>44582</v>
      </c>
      <c r="K14" s="47" t="s">
        <v>118</v>
      </c>
      <c r="L14" s="46">
        <v>2634172.2200000002</v>
      </c>
      <c r="M14" s="49" t="s">
        <v>128</v>
      </c>
      <c r="N14" s="47" t="s">
        <v>171</v>
      </c>
      <c r="O14" s="46" t="s">
        <v>128</v>
      </c>
      <c r="P14" s="45">
        <v>226595.75</v>
      </c>
      <c r="Q14" s="47"/>
      <c r="R14" s="45">
        <f>101184.4+104792.43+186512.67+171583.57+210456.54+61453.03</f>
        <v>835982.64000000013</v>
      </c>
      <c r="S14" s="45">
        <f>101184.4+104792.43+186512.67+171583.57+210456.54+61453.03</f>
        <v>835982.64000000013</v>
      </c>
      <c r="T14" s="45">
        <f>101184.4+104792.43+186512.67+171583.57+210456.54+61453.03</f>
        <v>835982.64000000013</v>
      </c>
      <c r="U14" s="54">
        <f>1314896.93+T14</f>
        <v>2150879.5700000003</v>
      </c>
      <c r="V14" s="43" t="s">
        <v>110</v>
      </c>
    </row>
    <row r="15" spans="1:22" ht="24" x14ac:dyDescent="0.25">
      <c r="A15" s="47" t="s">
        <v>143</v>
      </c>
      <c r="B15" s="47" t="s">
        <v>147</v>
      </c>
      <c r="C15" s="47"/>
      <c r="D15" s="47"/>
      <c r="E15" s="47"/>
      <c r="F15" s="47"/>
      <c r="G15" s="47" t="s">
        <v>120</v>
      </c>
      <c r="H15" s="47" t="s">
        <v>121</v>
      </c>
      <c r="I15" s="47" t="s">
        <v>144</v>
      </c>
      <c r="J15" s="49">
        <v>44608</v>
      </c>
      <c r="K15" s="47" t="s">
        <v>118</v>
      </c>
      <c r="L15" s="46">
        <v>1674711.13</v>
      </c>
      <c r="M15" s="45" t="s">
        <v>198</v>
      </c>
      <c r="N15" s="47" t="s">
        <v>145</v>
      </c>
      <c r="O15" s="45">
        <f>133644.58+284646.64</f>
        <v>418291.22</v>
      </c>
      <c r="P15" s="45" t="s">
        <v>128</v>
      </c>
      <c r="Q15" s="46"/>
      <c r="R15" s="45">
        <v>168355.13</v>
      </c>
      <c r="S15" s="45">
        <v>168355.13</v>
      </c>
      <c r="T15" s="45">
        <v>168355.13</v>
      </c>
      <c r="U15" s="45">
        <f>1679808.02+T15</f>
        <v>1848163.15</v>
      </c>
      <c r="V15" s="43" t="s">
        <v>175</v>
      </c>
    </row>
    <row r="16" spans="1:22" ht="24" x14ac:dyDescent="0.25">
      <c r="A16" s="42" t="s">
        <v>153</v>
      </c>
      <c r="B16" s="47" t="s">
        <v>155</v>
      </c>
      <c r="C16" s="47" t="s">
        <v>158</v>
      </c>
      <c r="D16" s="47" t="s">
        <v>157</v>
      </c>
      <c r="E16" s="48">
        <v>1000000</v>
      </c>
      <c r="F16" s="47" t="s">
        <v>160</v>
      </c>
      <c r="G16" s="47" t="s">
        <v>120</v>
      </c>
      <c r="H16" s="47" t="s">
        <v>121</v>
      </c>
      <c r="I16" s="47" t="s">
        <v>156</v>
      </c>
      <c r="J16" s="49">
        <v>44785</v>
      </c>
      <c r="K16" s="47" t="s">
        <v>146</v>
      </c>
      <c r="L16" s="46">
        <v>1174282.1100000001</v>
      </c>
      <c r="M16" s="45" t="s">
        <v>199</v>
      </c>
      <c r="N16" s="47" t="s">
        <v>196</v>
      </c>
      <c r="O16" s="46" t="s">
        <v>128</v>
      </c>
      <c r="P16" s="47" t="s">
        <v>128</v>
      </c>
      <c r="Q16" s="47"/>
      <c r="R16" s="45">
        <v>73264.22</v>
      </c>
      <c r="S16" s="45">
        <v>73264.22</v>
      </c>
      <c r="T16" s="45">
        <v>73264.22</v>
      </c>
      <c r="U16" s="54">
        <f>728715.23+T16</f>
        <v>801979.45</v>
      </c>
      <c r="V16" s="43" t="s">
        <v>172</v>
      </c>
    </row>
    <row r="17" spans="1:22" ht="24" x14ac:dyDescent="0.25">
      <c r="A17" s="42" t="s">
        <v>154</v>
      </c>
      <c r="B17" s="47" t="s">
        <v>161</v>
      </c>
      <c r="C17" s="47" t="s">
        <v>159</v>
      </c>
      <c r="D17" s="47" t="s">
        <v>157</v>
      </c>
      <c r="E17" s="47" t="s">
        <v>162</v>
      </c>
      <c r="F17" s="47" t="s">
        <v>163</v>
      </c>
      <c r="G17" s="47" t="s">
        <v>120</v>
      </c>
      <c r="H17" s="47" t="s">
        <v>121</v>
      </c>
      <c r="I17" s="47" t="s">
        <v>164</v>
      </c>
      <c r="J17" s="49">
        <v>44789</v>
      </c>
      <c r="K17" s="42" t="s">
        <v>123</v>
      </c>
      <c r="L17" s="46">
        <v>4457358.16</v>
      </c>
      <c r="M17" s="45" t="s">
        <v>200</v>
      </c>
      <c r="N17" s="47" t="s">
        <v>197</v>
      </c>
      <c r="O17" s="46" t="s">
        <v>128</v>
      </c>
      <c r="P17" s="47" t="s">
        <v>128</v>
      </c>
      <c r="Q17" s="47"/>
      <c r="R17" s="45">
        <f>T17</f>
        <v>1117440.2000000002</v>
      </c>
      <c r="S17" s="45">
        <v>1117440.2000000002</v>
      </c>
      <c r="T17" s="45">
        <v>1117440.2000000002</v>
      </c>
      <c r="U17" s="54">
        <f>1123038.58+T17</f>
        <v>2240478.7800000003</v>
      </c>
      <c r="V17" s="43" t="s">
        <v>172</v>
      </c>
    </row>
    <row r="18" spans="1:22" x14ac:dyDescent="0.25">
      <c r="A18" s="47" t="s">
        <v>148</v>
      </c>
      <c r="B18" s="47" t="s">
        <v>150</v>
      </c>
      <c r="C18" s="47"/>
      <c r="D18" s="47"/>
      <c r="E18" s="47"/>
      <c r="F18" s="47"/>
      <c r="G18" s="47" t="s">
        <v>152</v>
      </c>
      <c r="H18" s="47" t="s">
        <v>151</v>
      </c>
      <c r="I18" s="47" t="s">
        <v>149</v>
      </c>
      <c r="J18" s="49">
        <v>44896</v>
      </c>
      <c r="K18" s="47" t="s">
        <v>118</v>
      </c>
      <c r="L18" s="46">
        <v>3755504.32</v>
      </c>
      <c r="M18" s="45" t="s">
        <v>128</v>
      </c>
      <c r="N18" s="47" t="s">
        <v>118</v>
      </c>
      <c r="O18" s="45">
        <v>588039.38</v>
      </c>
      <c r="P18" s="45" t="s">
        <v>128</v>
      </c>
      <c r="Q18" s="47"/>
      <c r="R18" s="45">
        <v>1371090.53</v>
      </c>
      <c r="S18" s="45">
        <f>R18</f>
        <v>1371090.53</v>
      </c>
      <c r="T18" s="45">
        <v>1371090.53</v>
      </c>
      <c r="U18" s="45">
        <f>T18</f>
        <v>1371090.53</v>
      </c>
      <c r="V18" s="43" t="s">
        <v>110</v>
      </c>
    </row>
    <row r="19" spans="1:22" ht="24" x14ac:dyDescent="0.25">
      <c r="A19" s="47" t="s">
        <v>185</v>
      </c>
      <c r="B19" s="47" t="s">
        <v>186</v>
      </c>
      <c r="C19" s="47"/>
      <c r="D19" s="47"/>
      <c r="E19" s="48"/>
      <c r="F19" s="48"/>
      <c r="G19" s="47" t="s">
        <v>183</v>
      </c>
      <c r="H19" s="47" t="s">
        <v>182</v>
      </c>
      <c r="I19" s="47" t="s">
        <v>181</v>
      </c>
      <c r="J19" s="49">
        <v>44984</v>
      </c>
      <c r="K19" s="47" t="s">
        <v>119</v>
      </c>
      <c r="L19" s="46">
        <v>5260620.2</v>
      </c>
      <c r="M19" s="45" t="s">
        <v>201</v>
      </c>
      <c r="N19" s="45" t="s">
        <v>128</v>
      </c>
      <c r="O19" s="45" t="s">
        <v>128</v>
      </c>
      <c r="P19" s="45" t="s">
        <v>128</v>
      </c>
      <c r="Q19" s="47"/>
      <c r="R19" s="45">
        <f>231815.57+136611.61+156612.34+186331.01</f>
        <v>711370.53</v>
      </c>
      <c r="S19" s="45">
        <f>231815.57+136611.61+156612.34</f>
        <v>525039.52</v>
      </c>
      <c r="T19" s="45">
        <f>231815.57+136611.61+156612.34</f>
        <v>525039.52</v>
      </c>
      <c r="U19" s="45">
        <f>231815.57+136611.61+156612.34</f>
        <v>525039.52</v>
      </c>
      <c r="V19" s="43" t="s">
        <v>172</v>
      </c>
    </row>
    <row r="20" spans="1:22" ht="24" x14ac:dyDescent="0.25">
      <c r="A20" s="47" t="s">
        <v>188</v>
      </c>
      <c r="B20" s="47" t="s">
        <v>187</v>
      </c>
      <c r="C20" s="47"/>
      <c r="D20" s="47"/>
      <c r="E20" s="48"/>
      <c r="F20" s="48"/>
      <c r="G20" s="47" t="s">
        <v>152</v>
      </c>
      <c r="H20" s="47" t="s">
        <v>151</v>
      </c>
      <c r="I20" s="47" t="s">
        <v>189</v>
      </c>
      <c r="J20" s="49">
        <v>44993</v>
      </c>
      <c r="K20" s="47" t="s">
        <v>123</v>
      </c>
      <c r="L20" s="46">
        <v>69582.16</v>
      </c>
      <c r="M20" s="45" t="s">
        <v>202</v>
      </c>
      <c r="N20" s="47" t="s">
        <v>123</v>
      </c>
      <c r="O20" s="45" t="s">
        <v>128</v>
      </c>
      <c r="P20" s="45" t="s">
        <v>128</v>
      </c>
      <c r="Q20" s="47"/>
      <c r="R20" s="45">
        <v>47743.07</v>
      </c>
      <c r="S20" s="45">
        <v>47743.07</v>
      </c>
      <c r="T20" s="45">
        <v>47743.07</v>
      </c>
      <c r="U20" s="45">
        <v>47743.07</v>
      </c>
      <c r="V20" s="43" t="s">
        <v>172</v>
      </c>
    </row>
    <row r="21" spans="1:22" ht="24" x14ac:dyDescent="0.25">
      <c r="A21" s="42" t="s">
        <v>191</v>
      </c>
      <c r="B21" s="42" t="s">
        <v>190</v>
      </c>
      <c r="C21" s="42"/>
      <c r="D21" s="61"/>
      <c r="E21" s="60"/>
      <c r="F21" s="60"/>
      <c r="G21" s="47" t="s">
        <v>152</v>
      </c>
      <c r="H21" s="47" t="s">
        <v>151</v>
      </c>
      <c r="I21" s="42" t="s">
        <v>192</v>
      </c>
      <c r="J21" s="62">
        <v>44993</v>
      </c>
      <c r="K21" s="42" t="s">
        <v>146</v>
      </c>
      <c r="L21" s="46">
        <v>320066.40000000002</v>
      </c>
      <c r="M21" s="45" t="s">
        <v>203</v>
      </c>
      <c r="N21" s="45" t="s">
        <v>128</v>
      </c>
      <c r="O21" s="45" t="s">
        <v>128</v>
      </c>
      <c r="P21" s="45" t="s">
        <v>128</v>
      </c>
      <c r="Q21" s="42"/>
      <c r="R21" s="45">
        <f>101097.46+80076.8+133583.06</f>
        <v>314757.32</v>
      </c>
      <c r="S21" s="45">
        <f>101097.46+80076.8+133583.06</f>
        <v>314757.32</v>
      </c>
      <c r="T21" s="45">
        <f>101097.46+80076.8+133583.06</f>
        <v>314757.32</v>
      </c>
      <c r="U21" s="45">
        <f>101097.46+80076.8+133583.06</f>
        <v>314757.32</v>
      </c>
      <c r="V21" s="43" t="s">
        <v>175</v>
      </c>
    </row>
    <row r="22" spans="1:22" ht="24" x14ac:dyDescent="0.25">
      <c r="A22" s="42" t="s">
        <v>177</v>
      </c>
      <c r="B22" s="42" t="s">
        <v>178</v>
      </c>
      <c r="C22" s="42"/>
      <c r="D22" s="61"/>
      <c r="E22" s="60"/>
      <c r="F22" s="60"/>
      <c r="G22" s="42" t="s">
        <v>179</v>
      </c>
      <c r="H22" s="42" t="s">
        <v>180</v>
      </c>
      <c r="I22" s="42" t="s">
        <v>184</v>
      </c>
      <c r="J22" s="62">
        <v>45012</v>
      </c>
      <c r="K22" s="42" t="s">
        <v>123</v>
      </c>
      <c r="L22" s="46">
        <v>421478.02</v>
      </c>
      <c r="M22" s="45" t="s">
        <v>204</v>
      </c>
      <c r="N22" s="45" t="s">
        <v>128</v>
      </c>
      <c r="O22" s="45" t="s">
        <v>128</v>
      </c>
      <c r="P22" s="45" t="s">
        <v>128</v>
      </c>
      <c r="Q22" s="42"/>
      <c r="R22" s="45">
        <f>T22</f>
        <v>119992.41</v>
      </c>
      <c r="S22" s="45">
        <v>119992.41</v>
      </c>
      <c r="T22" s="45">
        <v>119992.41</v>
      </c>
      <c r="U22" s="45">
        <f>T22</f>
        <v>119992.41</v>
      </c>
      <c r="V22" s="43" t="s">
        <v>172</v>
      </c>
    </row>
    <row r="23" spans="1:22" ht="36" x14ac:dyDescent="0.25">
      <c r="A23" s="47" t="s">
        <v>194</v>
      </c>
      <c r="B23" s="47" t="s">
        <v>193</v>
      </c>
      <c r="C23" s="47"/>
      <c r="D23" s="47"/>
      <c r="E23" s="47"/>
      <c r="F23" s="47"/>
      <c r="G23" s="42" t="s">
        <v>179</v>
      </c>
      <c r="H23" s="42" t="s">
        <v>180</v>
      </c>
      <c r="I23" s="47" t="s">
        <v>195</v>
      </c>
      <c r="J23" s="49">
        <v>45124</v>
      </c>
      <c r="K23" s="42" t="s">
        <v>123</v>
      </c>
      <c r="L23" s="46">
        <v>948887.89</v>
      </c>
      <c r="M23" s="55" t="s">
        <v>128</v>
      </c>
      <c r="N23" s="47" t="s">
        <v>128</v>
      </c>
      <c r="O23" s="46" t="s">
        <v>128</v>
      </c>
      <c r="P23" s="47" t="s">
        <v>128</v>
      </c>
      <c r="Q23" s="47"/>
      <c r="R23" s="45">
        <v>99919.47</v>
      </c>
      <c r="S23" s="45">
        <v>99919.47</v>
      </c>
      <c r="T23" s="45">
        <v>99919.47</v>
      </c>
      <c r="U23" s="45">
        <v>99919.47</v>
      </c>
      <c r="V23" s="43" t="s">
        <v>110</v>
      </c>
    </row>
    <row r="24" spans="1:22" x14ac:dyDescent="0.25">
      <c r="A24" s="42"/>
      <c r="B24" s="47"/>
      <c r="C24" s="47"/>
      <c r="D24" s="47"/>
      <c r="E24" s="47"/>
      <c r="F24" s="47"/>
      <c r="G24" s="47"/>
      <c r="H24" s="47"/>
      <c r="I24" s="47"/>
      <c r="J24" s="49"/>
      <c r="K24" s="47"/>
      <c r="L24" s="46"/>
      <c r="M24" s="49"/>
      <c r="N24" s="47"/>
      <c r="O24" s="54"/>
      <c r="P24" s="54"/>
      <c r="Q24" s="54"/>
      <c r="R24" s="54"/>
      <c r="S24" s="54"/>
      <c r="T24" s="54"/>
      <c r="U24" s="54"/>
      <c r="V24" s="43"/>
    </row>
    <row r="25" spans="1:22" x14ac:dyDescent="0.25">
      <c r="A25" s="42"/>
      <c r="B25" s="47"/>
      <c r="C25" s="47"/>
      <c r="D25" s="47"/>
      <c r="E25" s="48"/>
      <c r="F25" s="47"/>
      <c r="G25" s="47"/>
      <c r="H25" s="47"/>
      <c r="I25" s="47"/>
      <c r="J25" s="49"/>
      <c r="K25" s="47"/>
      <c r="L25" s="46"/>
      <c r="M25" s="55"/>
      <c r="N25" s="47"/>
      <c r="O25" s="46"/>
      <c r="P25" s="47"/>
      <c r="Q25" s="47"/>
      <c r="R25" s="54"/>
      <c r="S25" s="54"/>
      <c r="T25" s="54"/>
      <c r="U25" s="54"/>
      <c r="V25" s="43"/>
    </row>
    <row r="26" spans="1:22" x14ac:dyDescent="0.25">
      <c r="A26" s="42"/>
      <c r="B26" s="47"/>
      <c r="C26" s="47"/>
      <c r="D26" s="47"/>
      <c r="E26" s="47"/>
      <c r="F26" s="47"/>
      <c r="G26" s="47"/>
      <c r="H26" s="47"/>
      <c r="I26" s="47"/>
      <c r="J26" s="49"/>
      <c r="K26" s="42"/>
      <c r="L26" s="46"/>
      <c r="M26" s="55"/>
      <c r="N26" s="47"/>
      <c r="O26" s="46"/>
      <c r="P26" s="47"/>
      <c r="Q26" s="47"/>
      <c r="R26" s="54"/>
      <c r="S26" s="54"/>
      <c r="T26" s="54"/>
      <c r="U26" s="54"/>
      <c r="V26" s="43"/>
    </row>
    <row r="27" spans="1:22" x14ac:dyDescent="0.25">
      <c r="A27" s="47"/>
      <c r="B27" s="47"/>
      <c r="C27" s="47"/>
      <c r="D27" s="47"/>
      <c r="E27" s="47"/>
      <c r="F27" s="47"/>
      <c r="G27" s="47"/>
      <c r="H27" s="47"/>
      <c r="I27" s="47"/>
      <c r="J27" s="49"/>
      <c r="K27" s="47"/>
      <c r="L27" s="46"/>
      <c r="M27" s="45"/>
      <c r="N27" s="45"/>
      <c r="O27" s="45"/>
      <c r="P27" s="45"/>
      <c r="Q27" s="47"/>
      <c r="R27" s="45"/>
      <c r="S27" s="45"/>
      <c r="T27" s="45"/>
      <c r="U27" s="45"/>
      <c r="V27" s="43"/>
    </row>
    <row r="28" spans="1:22" x14ac:dyDescent="0.25">
      <c r="A28" s="50"/>
      <c r="B28" s="50"/>
      <c r="C28" s="50"/>
      <c r="D28" s="50"/>
      <c r="E28" s="50"/>
      <c r="F28" s="50"/>
      <c r="G28" s="50"/>
      <c r="H28" s="50"/>
      <c r="I28" s="50"/>
      <c r="J28" s="51"/>
      <c r="K28" s="50"/>
      <c r="L28" s="52"/>
      <c r="M28" s="51"/>
      <c r="N28" s="50"/>
      <c r="O28" s="52"/>
      <c r="P28" s="50"/>
      <c r="Q28" s="50"/>
      <c r="R28" s="52"/>
      <c r="S28" s="52"/>
      <c r="T28" s="52"/>
      <c r="U28" s="52"/>
      <c r="V28" s="50"/>
    </row>
    <row r="29" spans="1:22" x14ac:dyDescent="0.25">
      <c r="A29" s="50"/>
      <c r="B29" s="50"/>
      <c r="C29" s="50"/>
      <c r="D29" s="50"/>
      <c r="E29" s="50"/>
      <c r="F29" s="50"/>
      <c r="G29" s="50"/>
      <c r="H29" s="50"/>
      <c r="I29" s="50"/>
      <c r="J29" s="51"/>
      <c r="K29" s="50"/>
      <c r="L29" s="52"/>
      <c r="M29" s="51"/>
      <c r="N29" s="50"/>
      <c r="O29" s="52"/>
      <c r="P29" s="50"/>
      <c r="Q29" s="50"/>
      <c r="R29" s="52"/>
      <c r="S29" s="52"/>
      <c r="T29" s="52"/>
      <c r="U29" s="52"/>
      <c r="V29" s="50"/>
    </row>
    <row r="30" spans="1:22" x14ac:dyDescent="0.25">
      <c r="A30" s="50"/>
      <c r="B30" s="50"/>
      <c r="C30" s="50"/>
      <c r="D30" s="50"/>
      <c r="E30" s="50"/>
      <c r="F30" s="50"/>
      <c r="G30" s="50"/>
      <c r="H30" s="50"/>
      <c r="I30" s="50"/>
      <c r="J30" s="51"/>
      <c r="K30" s="50"/>
      <c r="L30" s="52"/>
      <c r="M30" s="51"/>
      <c r="N30" s="50"/>
      <c r="O30" s="52"/>
      <c r="P30" s="50"/>
      <c r="Q30" s="50"/>
      <c r="R30" s="52"/>
      <c r="S30" s="52"/>
      <c r="T30" s="52"/>
      <c r="U30" s="52"/>
      <c r="V30" s="50"/>
    </row>
    <row r="31" spans="1:22" x14ac:dyDescent="0.25">
      <c r="A31" s="50"/>
      <c r="B31" s="50"/>
      <c r="C31" s="50"/>
      <c r="D31" s="50"/>
      <c r="E31" s="50"/>
      <c r="F31" s="50"/>
      <c r="G31" s="50"/>
      <c r="H31" s="50"/>
      <c r="I31" s="50"/>
      <c r="J31" s="51"/>
      <c r="K31" s="50"/>
      <c r="L31" s="52"/>
      <c r="M31" s="51"/>
      <c r="N31" s="50"/>
      <c r="O31" s="52"/>
      <c r="P31" s="50"/>
      <c r="Q31" s="50"/>
      <c r="R31" s="53"/>
      <c r="S31" s="53"/>
      <c r="T31" s="53"/>
      <c r="U31" s="53"/>
      <c r="V31" s="50"/>
    </row>
    <row r="32" spans="1:22" x14ac:dyDescent="0.25">
      <c r="A32" s="50"/>
      <c r="B32" s="50"/>
      <c r="C32" s="50"/>
      <c r="D32" s="50"/>
      <c r="E32" s="50"/>
      <c r="F32" s="50"/>
      <c r="G32" s="50"/>
      <c r="H32" s="50"/>
      <c r="I32" s="50"/>
      <c r="J32" s="51"/>
      <c r="K32" s="50"/>
      <c r="L32" s="52"/>
      <c r="M32" s="51"/>
      <c r="N32" s="50"/>
      <c r="O32" s="52"/>
      <c r="P32" s="50"/>
      <c r="Q32" s="50"/>
      <c r="R32" s="53"/>
      <c r="S32" s="53"/>
      <c r="T32" s="53"/>
      <c r="U32" s="53"/>
      <c r="V32" s="50"/>
    </row>
    <row r="33" spans="1:22" x14ac:dyDescent="0.25">
      <c r="A33" s="50"/>
      <c r="B33" s="50"/>
      <c r="C33" s="50"/>
      <c r="D33" s="50"/>
      <c r="E33" s="50"/>
      <c r="F33" s="50"/>
      <c r="G33" s="50"/>
      <c r="H33" s="50"/>
      <c r="I33" s="50"/>
      <c r="J33" s="51"/>
      <c r="K33" s="50"/>
      <c r="L33" s="52"/>
      <c r="M33" s="51"/>
      <c r="N33" s="50"/>
      <c r="O33" s="52"/>
      <c r="P33" s="50"/>
      <c r="Q33" s="50"/>
      <c r="R33" s="53"/>
      <c r="S33" s="53"/>
      <c r="T33" s="53"/>
      <c r="U33" s="53"/>
      <c r="V33" s="50"/>
    </row>
    <row r="34" spans="1:22" x14ac:dyDescent="0.25">
      <c r="A34" s="50"/>
      <c r="B34" s="50"/>
      <c r="C34" s="50"/>
      <c r="D34" s="50"/>
      <c r="E34" s="50"/>
      <c r="F34" s="50"/>
      <c r="G34" s="50"/>
      <c r="H34" s="50"/>
      <c r="I34" s="50"/>
      <c r="J34" s="51"/>
      <c r="K34" s="50"/>
      <c r="L34" s="52"/>
      <c r="M34" s="51"/>
      <c r="N34" s="50"/>
      <c r="O34" s="52"/>
      <c r="P34" s="50"/>
      <c r="Q34" s="50"/>
      <c r="R34" s="53"/>
      <c r="S34" s="53"/>
      <c r="T34" s="53"/>
      <c r="U34" s="53"/>
      <c r="V34" s="50"/>
    </row>
    <row r="35" spans="1:22" x14ac:dyDescent="0.25">
      <c r="A35" s="50"/>
      <c r="B35" s="50"/>
      <c r="C35" s="50"/>
      <c r="D35" s="50"/>
      <c r="E35" s="50"/>
      <c r="F35" s="50"/>
      <c r="G35" s="50"/>
      <c r="H35" s="50"/>
      <c r="I35" s="50"/>
      <c r="J35" s="51"/>
      <c r="K35" s="50"/>
      <c r="L35" s="52"/>
      <c r="M35" s="51"/>
      <c r="N35" s="50"/>
      <c r="O35" s="52"/>
      <c r="P35" s="50"/>
      <c r="Q35" s="50"/>
      <c r="R35" s="53"/>
      <c r="S35" s="53"/>
      <c r="T35" s="53"/>
      <c r="U35" s="53"/>
      <c r="V35" s="50"/>
    </row>
    <row r="36" spans="1:22" x14ac:dyDescent="0.25">
      <c r="A36" s="50"/>
      <c r="B36" s="50"/>
      <c r="C36" s="50"/>
      <c r="D36" s="50"/>
      <c r="E36" s="50"/>
      <c r="F36" s="50"/>
      <c r="G36" s="50"/>
      <c r="H36" s="50"/>
      <c r="I36" s="50"/>
      <c r="J36" s="51"/>
      <c r="K36" s="50"/>
      <c r="L36" s="52"/>
      <c r="M36" s="51"/>
      <c r="N36" s="50"/>
      <c r="O36" s="52"/>
      <c r="P36" s="50"/>
      <c r="Q36" s="50"/>
      <c r="R36" s="52"/>
      <c r="S36" s="52"/>
      <c r="T36" s="52"/>
      <c r="U36" s="52"/>
      <c r="V36" s="50"/>
    </row>
    <row r="37" spans="1:22" x14ac:dyDescent="0.25">
      <c r="A37" s="50"/>
      <c r="B37" s="50"/>
      <c r="C37" s="50"/>
      <c r="D37" s="50"/>
      <c r="E37" s="50"/>
      <c r="F37" s="50"/>
      <c r="G37" s="50"/>
      <c r="H37" s="50"/>
      <c r="I37" s="50"/>
      <c r="J37" s="51"/>
      <c r="K37" s="50"/>
      <c r="L37" s="52"/>
      <c r="M37" s="51"/>
      <c r="N37" s="50"/>
      <c r="O37" s="52"/>
      <c r="P37" s="50"/>
      <c r="Q37" s="50"/>
      <c r="R37" s="53"/>
      <c r="S37" s="53"/>
      <c r="T37" s="53"/>
      <c r="U37" s="53"/>
      <c r="V37" s="50"/>
    </row>
    <row r="38" spans="1:22" x14ac:dyDescent="0.25">
      <c r="A38" s="50"/>
      <c r="B38" s="50"/>
      <c r="C38" s="50"/>
      <c r="D38" s="50"/>
      <c r="E38" s="50"/>
      <c r="F38" s="50"/>
      <c r="G38" s="50"/>
      <c r="H38" s="50"/>
      <c r="I38" s="50"/>
      <c r="J38" s="51"/>
      <c r="K38" s="50"/>
      <c r="L38" s="52"/>
      <c r="M38" s="51"/>
      <c r="N38" s="50"/>
      <c r="O38" s="52"/>
      <c r="P38" s="50"/>
      <c r="Q38" s="50"/>
      <c r="R38" s="53"/>
      <c r="S38" s="53"/>
      <c r="T38" s="53"/>
      <c r="U38" s="53"/>
      <c r="V38" s="50"/>
    </row>
    <row r="39" spans="1:22" x14ac:dyDescent="0.25">
      <c r="A39" s="50"/>
      <c r="B39" s="50"/>
      <c r="C39" s="50"/>
      <c r="D39" s="50"/>
      <c r="E39" s="50"/>
      <c r="F39" s="50"/>
      <c r="G39" s="50"/>
      <c r="H39" s="50"/>
      <c r="I39" s="50"/>
      <c r="J39" s="51"/>
      <c r="K39" s="50"/>
      <c r="L39" s="52"/>
      <c r="M39" s="51"/>
      <c r="N39" s="50"/>
      <c r="O39" s="52"/>
      <c r="P39" s="50"/>
      <c r="Q39" s="50"/>
      <c r="R39" s="53"/>
      <c r="S39" s="53"/>
      <c r="T39" s="53"/>
      <c r="U39" s="53"/>
      <c r="V39" s="50"/>
    </row>
    <row r="40" spans="1:22" x14ac:dyDescent="0.25">
      <c r="A40" s="50"/>
      <c r="B40" s="50"/>
      <c r="C40" s="50"/>
      <c r="D40" s="50"/>
      <c r="E40" s="50"/>
      <c r="F40" s="50"/>
      <c r="G40" s="50"/>
      <c r="H40" s="50"/>
      <c r="I40" s="50"/>
      <c r="J40" s="51"/>
      <c r="K40" s="50"/>
      <c r="L40" s="52"/>
      <c r="M40" s="51"/>
      <c r="N40" s="50"/>
      <c r="O40" s="52"/>
      <c r="P40" s="50"/>
      <c r="Q40" s="50"/>
      <c r="R40" s="53"/>
      <c r="S40" s="53"/>
      <c r="T40" s="53"/>
      <c r="U40" s="53"/>
      <c r="V40" s="50"/>
    </row>
    <row r="41" spans="1:22" x14ac:dyDescent="0.25">
      <c r="A41" s="50"/>
      <c r="B41" s="50"/>
      <c r="C41" s="50"/>
      <c r="D41" s="50"/>
      <c r="E41" s="50"/>
      <c r="F41" s="50"/>
      <c r="G41" s="50"/>
      <c r="H41" s="50"/>
      <c r="I41" s="50"/>
      <c r="J41" s="51"/>
      <c r="K41" s="50"/>
      <c r="L41" s="52"/>
      <c r="M41" s="51"/>
      <c r="N41" s="50"/>
      <c r="O41" s="52"/>
      <c r="P41" s="50"/>
      <c r="Q41" s="50"/>
      <c r="R41" s="53"/>
      <c r="S41" s="53"/>
      <c r="T41" s="53"/>
      <c r="U41" s="53"/>
      <c r="V41" s="50"/>
    </row>
    <row r="42" spans="1:22" x14ac:dyDescent="0.25">
      <c r="A42" s="50"/>
      <c r="B42" s="50"/>
      <c r="C42" s="50"/>
      <c r="D42" s="50"/>
      <c r="E42" s="50"/>
      <c r="F42" s="50"/>
      <c r="G42" s="50"/>
      <c r="H42" s="50"/>
      <c r="I42" s="50"/>
      <c r="J42" s="51"/>
      <c r="K42" s="50"/>
      <c r="L42" s="52"/>
      <c r="M42" s="51"/>
      <c r="N42" s="50"/>
      <c r="O42" s="52"/>
      <c r="P42" s="50"/>
      <c r="Q42" s="50"/>
      <c r="R42" s="53"/>
      <c r="S42" s="53"/>
      <c r="T42" s="53"/>
      <c r="U42" s="53"/>
      <c r="V42" s="50"/>
    </row>
    <row r="43" spans="1:22" x14ac:dyDescent="0.25">
      <c r="A43" s="50"/>
      <c r="B43" s="50"/>
      <c r="C43" s="50"/>
      <c r="D43" s="50"/>
      <c r="E43" s="50"/>
      <c r="F43" s="50"/>
      <c r="G43" s="50"/>
      <c r="H43" s="50"/>
      <c r="I43" s="50"/>
      <c r="J43" s="51"/>
      <c r="K43" s="50"/>
      <c r="L43" s="52"/>
      <c r="M43" s="51"/>
      <c r="N43" s="50"/>
      <c r="O43" s="52"/>
      <c r="P43" s="50"/>
      <c r="Q43" s="50"/>
      <c r="R43" s="53"/>
      <c r="S43" s="53"/>
      <c r="T43" s="53"/>
      <c r="U43" s="53"/>
      <c r="V43" s="50"/>
    </row>
    <row r="44" spans="1:22" x14ac:dyDescent="0.25">
      <c r="A44" s="50"/>
      <c r="B44" s="50"/>
      <c r="C44" s="50"/>
      <c r="D44" s="50"/>
      <c r="E44" s="50"/>
      <c r="F44" s="50"/>
      <c r="G44" s="50"/>
      <c r="H44" s="50"/>
      <c r="I44" s="50"/>
      <c r="J44" s="51"/>
      <c r="K44" s="50"/>
      <c r="L44" s="52"/>
      <c r="M44" s="51"/>
      <c r="N44" s="50"/>
      <c r="O44" s="52"/>
      <c r="P44" s="50"/>
      <c r="Q44" s="50"/>
      <c r="R44" s="53"/>
      <c r="S44" s="53"/>
      <c r="T44" s="53"/>
      <c r="U44" s="53"/>
      <c r="V44" s="50"/>
    </row>
    <row r="45" spans="1:22" x14ac:dyDescent="0.25">
      <c r="A45" s="50"/>
      <c r="B45" s="50"/>
      <c r="C45" s="50"/>
      <c r="D45" s="50"/>
      <c r="E45" s="50"/>
      <c r="F45" s="50"/>
      <c r="G45" s="50"/>
      <c r="H45" s="50"/>
      <c r="I45" s="50"/>
      <c r="J45" s="51"/>
      <c r="K45" s="50"/>
      <c r="L45" s="52"/>
      <c r="M45" s="51"/>
      <c r="N45" s="50"/>
      <c r="O45" s="52"/>
      <c r="P45" s="50"/>
      <c r="Q45" s="50"/>
      <c r="R45" s="53"/>
      <c r="S45" s="53"/>
      <c r="T45" s="53"/>
      <c r="U45" s="53"/>
      <c r="V45" s="50"/>
    </row>
    <row r="46" spans="1:22" x14ac:dyDescent="0.25">
      <c r="A46" s="50"/>
      <c r="B46" s="50"/>
      <c r="C46" s="50"/>
      <c r="D46" s="50"/>
      <c r="E46" s="50"/>
      <c r="F46" s="50"/>
      <c r="G46" s="50"/>
      <c r="H46" s="50"/>
      <c r="I46" s="50"/>
      <c r="J46" s="51"/>
      <c r="K46" s="50"/>
      <c r="L46" s="52"/>
      <c r="M46" s="51"/>
      <c r="N46" s="50"/>
      <c r="O46" s="52"/>
      <c r="P46" s="50"/>
      <c r="Q46" s="50"/>
      <c r="R46" s="53"/>
      <c r="S46" s="53"/>
      <c r="T46" s="53"/>
      <c r="U46" s="53"/>
      <c r="V46" s="50"/>
    </row>
    <row r="47" spans="1:22" x14ac:dyDescent="0.25">
      <c r="A47" s="50"/>
      <c r="B47" s="50"/>
      <c r="C47" s="50"/>
      <c r="D47" s="50"/>
      <c r="E47" s="50"/>
      <c r="F47" s="50"/>
      <c r="G47" s="50"/>
      <c r="H47" s="50"/>
      <c r="I47" s="50"/>
      <c r="J47" s="51"/>
      <c r="K47" s="50"/>
      <c r="L47" s="52"/>
      <c r="M47" s="51"/>
      <c r="N47" s="50"/>
      <c r="O47" s="52"/>
      <c r="P47" s="50"/>
      <c r="Q47" s="50"/>
      <c r="R47" s="53"/>
      <c r="S47" s="53"/>
      <c r="T47" s="53"/>
      <c r="U47" s="53"/>
      <c r="V47" s="50"/>
    </row>
    <row r="48" spans="1:22" x14ac:dyDescent="0.25">
      <c r="A48" s="50"/>
      <c r="B48" s="50"/>
      <c r="C48" s="50"/>
      <c r="D48" s="50"/>
      <c r="E48" s="50"/>
      <c r="F48" s="50"/>
      <c r="G48" s="50"/>
      <c r="H48" s="50"/>
      <c r="I48" s="50"/>
      <c r="J48" s="51"/>
      <c r="K48" s="50"/>
      <c r="L48" s="52"/>
      <c r="M48" s="51"/>
      <c r="N48" s="50"/>
      <c r="O48" s="52"/>
      <c r="P48" s="50"/>
      <c r="Q48" s="50"/>
      <c r="R48" s="53"/>
      <c r="S48" s="53"/>
      <c r="T48" s="53"/>
      <c r="U48" s="53"/>
      <c r="V48" s="50"/>
    </row>
    <row r="49" spans="1:22" x14ac:dyDescent="0.25">
      <c r="A49" s="50"/>
      <c r="B49" s="50"/>
      <c r="C49" s="50"/>
      <c r="D49" s="50"/>
      <c r="E49" s="50"/>
      <c r="F49" s="50"/>
      <c r="G49" s="50"/>
      <c r="H49" s="50"/>
      <c r="I49" s="50"/>
      <c r="J49" s="51"/>
      <c r="K49" s="50"/>
      <c r="L49" s="52"/>
      <c r="M49" s="51"/>
      <c r="N49" s="50"/>
      <c r="O49" s="52"/>
      <c r="P49" s="50"/>
      <c r="Q49" s="50"/>
      <c r="R49" s="53"/>
      <c r="S49" s="53"/>
      <c r="T49" s="53"/>
      <c r="U49" s="53"/>
      <c r="V49" s="50"/>
    </row>
    <row r="50" spans="1:22" x14ac:dyDescent="0.25">
      <c r="A50" s="50"/>
      <c r="B50" s="50"/>
      <c r="C50" s="50"/>
      <c r="D50" s="50"/>
      <c r="E50" s="50"/>
      <c r="F50" s="50"/>
      <c r="G50" s="50"/>
      <c r="H50" s="50"/>
      <c r="I50" s="50"/>
      <c r="J50" s="51"/>
      <c r="K50" s="50"/>
      <c r="L50" s="52"/>
      <c r="M50" s="51"/>
      <c r="N50" s="50"/>
      <c r="O50" s="52"/>
      <c r="P50" s="50"/>
      <c r="Q50" s="50"/>
      <c r="R50" s="53"/>
      <c r="S50" s="53"/>
      <c r="T50" s="53"/>
      <c r="U50" s="53"/>
      <c r="V50" s="50"/>
    </row>
    <row r="51" spans="1:22" x14ac:dyDescent="0.25">
      <c r="A51" s="50"/>
      <c r="B51" s="50"/>
      <c r="C51" s="50"/>
      <c r="D51" s="50"/>
      <c r="E51" s="50"/>
      <c r="F51" s="50"/>
      <c r="G51" s="50"/>
      <c r="H51" s="50"/>
      <c r="I51" s="50"/>
      <c r="J51" s="51"/>
      <c r="K51" s="50"/>
      <c r="L51" s="52"/>
      <c r="M51" s="51"/>
      <c r="N51" s="50"/>
      <c r="O51" s="52"/>
      <c r="P51" s="50"/>
      <c r="Q51" s="50"/>
      <c r="R51" s="53"/>
      <c r="S51" s="53"/>
      <c r="T51" s="53"/>
      <c r="U51" s="53"/>
      <c r="V51" s="50"/>
    </row>
    <row r="52" spans="1:22" x14ac:dyDescent="0.25">
      <c r="A52" s="50"/>
      <c r="B52" s="50"/>
      <c r="C52" s="50"/>
      <c r="D52" s="50"/>
      <c r="E52" s="50"/>
      <c r="F52" s="50"/>
      <c r="G52" s="50"/>
      <c r="H52" s="50"/>
      <c r="I52" s="50"/>
      <c r="J52" s="51"/>
      <c r="K52" s="50"/>
      <c r="L52" s="52"/>
      <c r="M52" s="51"/>
      <c r="N52" s="50"/>
      <c r="O52" s="52"/>
      <c r="P52" s="50"/>
      <c r="Q52" s="50"/>
      <c r="R52" s="53"/>
      <c r="S52" s="53"/>
      <c r="T52" s="53"/>
      <c r="U52" s="53"/>
      <c r="V52" s="50"/>
    </row>
    <row r="53" spans="1:22" x14ac:dyDescent="0.25">
      <c r="A53" s="50"/>
      <c r="B53" s="50"/>
      <c r="C53" s="50"/>
      <c r="D53" s="50"/>
      <c r="E53" s="50"/>
      <c r="F53" s="50"/>
      <c r="G53" s="50"/>
      <c r="H53" s="50"/>
      <c r="I53" s="50"/>
      <c r="J53" s="51"/>
      <c r="K53" s="50"/>
      <c r="L53" s="52"/>
      <c r="M53" s="51"/>
      <c r="N53" s="50"/>
      <c r="O53" s="52"/>
      <c r="P53" s="50"/>
      <c r="Q53" s="50"/>
      <c r="R53" s="53"/>
      <c r="S53" s="53"/>
      <c r="T53" s="53"/>
      <c r="U53" s="53"/>
      <c r="V53" s="50"/>
    </row>
    <row r="54" spans="1:22" x14ac:dyDescent="0.25">
      <c r="A54" s="50"/>
      <c r="B54" s="50"/>
      <c r="C54" s="50"/>
      <c r="D54" s="50"/>
      <c r="E54" s="50"/>
      <c r="F54" s="50"/>
      <c r="G54" s="50"/>
      <c r="H54" s="50"/>
      <c r="I54" s="50"/>
      <c r="J54" s="51"/>
      <c r="K54" s="50"/>
      <c r="L54" s="52"/>
      <c r="M54" s="51"/>
      <c r="N54" s="50"/>
      <c r="O54" s="52"/>
      <c r="P54" s="50"/>
      <c r="Q54" s="50"/>
      <c r="R54" s="53"/>
      <c r="S54" s="53"/>
      <c r="T54" s="53"/>
      <c r="U54" s="53"/>
      <c r="V54" s="50"/>
    </row>
    <row r="55" spans="1:22" x14ac:dyDescent="0.25">
      <c r="A55" s="50"/>
      <c r="B55" s="50"/>
      <c r="C55" s="50"/>
      <c r="D55" s="50"/>
      <c r="E55" s="50"/>
      <c r="F55" s="50"/>
      <c r="G55" s="50"/>
      <c r="H55" s="50"/>
      <c r="I55" s="50"/>
      <c r="J55" s="51"/>
      <c r="K55" s="50"/>
      <c r="L55" s="52"/>
      <c r="M55" s="51"/>
      <c r="N55" s="50"/>
      <c r="O55" s="52"/>
      <c r="P55" s="50"/>
      <c r="Q55" s="50"/>
      <c r="R55" s="53"/>
      <c r="S55" s="53"/>
      <c r="T55" s="53"/>
      <c r="U55" s="53"/>
      <c r="V55" s="50"/>
    </row>
    <row r="56" spans="1:22" x14ac:dyDescent="0.25">
      <c r="A56" s="50"/>
      <c r="B56" s="50"/>
      <c r="C56" s="50"/>
      <c r="D56" s="50"/>
      <c r="E56" s="50"/>
      <c r="F56" s="50"/>
      <c r="G56" s="50"/>
      <c r="H56" s="50"/>
      <c r="I56" s="50"/>
      <c r="J56" s="51"/>
      <c r="K56" s="50"/>
      <c r="L56" s="52"/>
      <c r="M56" s="51"/>
      <c r="N56" s="50"/>
      <c r="O56" s="52"/>
      <c r="P56" s="50"/>
      <c r="Q56" s="50"/>
      <c r="R56" s="53"/>
      <c r="S56" s="53"/>
      <c r="T56" s="53"/>
      <c r="U56" s="53"/>
      <c r="V56" s="50"/>
    </row>
    <row r="57" spans="1:22" x14ac:dyDescent="0.25">
      <c r="A57" s="50"/>
      <c r="B57" s="50"/>
      <c r="C57" s="50"/>
      <c r="D57" s="50"/>
      <c r="E57" s="50"/>
      <c r="F57" s="50"/>
      <c r="G57" s="50"/>
      <c r="H57" s="50"/>
      <c r="I57" s="50"/>
      <c r="J57" s="51"/>
      <c r="K57" s="50"/>
      <c r="L57" s="52"/>
      <c r="M57" s="51"/>
      <c r="N57" s="50"/>
      <c r="O57" s="52"/>
      <c r="P57" s="50"/>
      <c r="Q57" s="50"/>
      <c r="R57" s="53"/>
      <c r="S57" s="53"/>
      <c r="T57" s="53"/>
      <c r="U57" s="53"/>
      <c r="V57" s="50"/>
    </row>
    <row r="58" spans="1:22" x14ac:dyDescent="0.25">
      <c r="A58" s="50"/>
      <c r="B58" s="50"/>
      <c r="C58" s="50"/>
      <c r="D58" s="50"/>
      <c r="E58" s="50"/>
      <c r="F58" s="50"/>
      <c r="G58" s="50"/>
      <c r="H58" s="50"/>
      <c r="I58" s="50"/>
      <c r="J58" s="51"/>
      <c r="K58" s="50"/>
      <c r="L58" s="52"/>
      <c r="M58" s="51"/>
      <c r="N58" s="50"/>
      <c r="O58" s="52"/>
      <c r="P58" s="50"/>
      <c r="Q58" s="50"/>
      <c r="R58" s="53"/>
      <c r="S58" s="53"/>
      <c r="T58" s="53"/>
      <c r="U58" s="53"/>
      <c r="V58" s="50"/>
    </row>
  </sheetData>
  <sheetProtection selectLockedCells="1"/>
  <mergeCells count="13">
    <mergeCell ref="I6:M6"/>
    <mergeCell ref="N6:O6"/>
    <mergeCell ref="P6:P7"/>
    <mergeCell ref="Q6:U6"/>
    <mergeCell ref="V6:V7"/>
    <mergeCell ref="E1:G1"/>
    <mergeCell ref="E2:G2"/>
    <mergeCell ref="E3:G3"/>
    <mergeCell ref="E4:G4"/>
    <mergeCell ref="A6:A7"/>
    <mergeCell ref="B6:B7"/>
    <mergeCell ref="C6:F6"/>
    <mergeCell ref="G6:H6"/>
  </mergeCells>
  <printOptions horizontalCentered="1"/>
  <pageMargins left="0.19685039370078741" right="0.19685039370078741" top="0.35433070866141736" bottom="0.35433070866141736" header="0.19685039370078741" footer="0.19685039370078741"/>
  <pageSetup paperSize="9" scale="51" fitToWidth="2" fitToHeight="100" pageOrder="overThenDown" orientation="landscape" horizontalDpi="300" verticalDpi="300" r:id="rId1"/>
  <headerFooter>
    <oddHeader>&amp;L&amp;"Arial,Negrito"&amp;12MAPA DEMONSTRATIVO DE OBRAS E SERVIÇOS DE ENGENHARIA&amp;R&amp;"Arial,Normal"&amp;12&amp;A</oddHeader>
    <oddFooter>&amp;C&amp;"Arial,Normal"&amp;10Página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5742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11</vt:i4>
      </vt:variant>
    </vt:vector>
  </HeadingPairs>
  <TitlesOfParts>
    <vt:vector size="17" baseType="lpstr">
      <vt:lpstr>MODELO - Anexo da Resolução TC </vt:lpstr>
      <vt:lpstr>1º TRIMESTRE</vt:lpstr>
      <vt:lpstr>2º TRIMESTRE</vt:lpstr>
      <vt:lpstr>3º TRIMESTRE</vt:lpstr>
      <vt:lpstr>4º TRIMESTRE</vt:lpstr>
      <vt:lpstr>CONSOLIDADO - Prestação de Cont</vt:lpstr>
      <vt:lpstr>'1º TRIMESTRE'!Area_de_impressao</vt:lpstr>
      <vt:lpstr>'2º TRIMESTRE'!Area_de_impressao</vt:lpstr>
      <vt:lpstr>'3º TRIMESTRE'!Area_de_impressao</vt:lpstr>
      <vt:lpstr>'4º TRIMESTRE'!Area_de_impressao</vt:lpstr>
      <vt:lpstr>'CONSOLIDADO - Prestação de Cont'!Area_de_impressao</vt:lpstr>
      <vt:lpstr>'MODELO - Anexo da Resolução TC '!Area_de_impressao</vt:lpstr>
      <vt:lpstr>'1º TRIMESTRE'!Titulos_de_impressao</vt:lpstr>
      <vt:lpstr>'2º TRIMESTRE'!Titulos_de_impressao</vt:lpstr>
      <vt:lpstr>'3º TRIMESTRE'!Titulos_de_impressao</vt:lpstr>
      <vt:lpstr>'4º TRIMESTRE'!Titulos_de_impressao</vt:lpstr>
      <vt:lpstr>'CONSOLIDADO - Prestação de Cont'!Titulos_de_impressao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SECOB</dc:creator>
  <cp:lastModifiedBy>Paulo Ribeiro</cp:lastModifiedBy>
  <cp:revision>128</cp:revision>
  <cp:lastPrinted>2024-02-27T12:38:33Z</cp:lastPrinted>
  <dcterms:created xsi:type="dcterms:W3CDTF">2014-04-09T08:58:39Z</dcterms:created>
  <dcterms:modified xsi:type="dcterms:W3CDTF">2024-03-18T16:56:34Z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gId">
    <vt:lpwstr>Excel.Sheet</vt:lpwstr>
  </property>
</Properties>
</file>